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19.6月以降\'24年度　順天堂\う　様式集\治験　申請時必要書類　2411　HP掲載\"/>
    </mc:Choice>
  </mc:AlternateContent>
  <xr:revisionPtr revIDLastSave="0" documentId="8_{23521923-079A-4CC4-986A-4268696EDA0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院内CRC支援あり" sheetId="6" r:id="rId1"/>
    <sheet name="院内CRC支援なし" sheetId="8" r:id="rId2"/>
  </sheets>
  <definedNames>
    <definedName name="_xlnm.Print_Area" localSheetId="0">院内CRC支援あり!$A$2:$V$54</definedName>
    <definedName name="_xlnm.Print_Area" localSheetId="1">院内CRC支援なし!$A$2:$V$54</definedName>
  </definedNames>
  <calcPr calcId="191029"/>
</workbook>
</file>

<file path=xl/calcChain.xml><?xml version="1.0" encoding="utf-8"?>
<calcChain xmlns="http://schemas.openxmlformats.org/spreadsheetml/2006/main">
  <c r="J32" i="8" l="1"/>
  <c r="J33" i="8" s="1"/>
  <c r="J32" i="6"/>
  <c r="J33" i="6" s="1"/>
  <c r="J50" i="8"/>
  <c r="J44" i="8"/>
  <c r="J43" i="8"/>
  <c r="J42" i="8"/>
  <c r="J41" i="8"/>
  <c r="J40" i="8"/>
  <c r="J39" i="8"/>
  <c r="J38" i="8"/>
  <c r="J37" i="8"/>
  <c r="J36" i="8"/>
  <c r="K23" i="8"/>
  <c r="F22" i="8"/>
  <c r="F21" i="8"/>
  <c r="K21" i="8" s="1"/>
  <c r="O19" i="8"/>
  <c r="O18" i="8"/>
  <c r="O17" i="8"/>
  <c r="J50" i="6"/>
  <c r="J44" i="6"/>
  <c r="J43" i="6"/>
  <c r="J42" i="6"/>
  <c r="J41" i="6"/>
  <c r="J40" i="6"/>
  <c r="J37" i="6"/>
  <c r="J36" i="6"/>
  <c r="K23" i="6"/>
  <c r="F22" i="6"/>
  <c r="K22" i="6" s="1"/>
  <c r="F21" i="6"/>
  <c r="K21" i="6" s="1"/>
  <c r="J34" i="6" s="1"/>
  <c r="O19" i="6"/>
  <c r="O18" i="6"/>
  <c r="O17" i="6"/>
  <c r="J34" i="8" l="1"/>
  <c r="J35" i="8"/>
  <c r="J35" i="6"/>
  <c r="J39" i="6"/>
  <c r="J38" i="6"/>
  <c r="J45" i="6" l="1"/>
  <c r="J46" i="6" s="1"/>
  <c r="J54" i="6" s="1"/>
  <c r="S54" i="6" s="1"/>
  <c r="J45" i="8"/>
  <c r="J46" i="8" l="1"/>
  <c r="J54" i="8" s="1"/>
  <c r="S54" i="8" s="1"/>
</calcChain>
</file>

<file path=xl/sharedStrings.xml><?xml version="1.0" encoding="utf-8"?>
<sst xmlns="http://schemas.openxmlformats.org/spreadsheetml/2006/main" count="219" uniqueCount="99">
  <si>
    <t>規定来院回数</t>
    <rPh sb="0" eb="2">
      <t>キテイ</t>
    </rPh>
    <rPh sb="2" eb="4">
      <t>ライイン</t>
    </rPh>
    <rPh sb="4" eb="6">
      <t>カイスウ</t>
    </rPh>
    <phoneticPr fontId="3"/>
  </si>
  <si>
    <t>被験者の参加期間</t>
    <rPh sb="0" eb="3">
      <t>ヒケンジャ</t>
    </rPh>
    <rPh sb="4" eb="6">
      <t>サンカ</t>
    </rPh>
    <rPh sb="6" eb="8">
      <t>キカン</t>
    </rPh>
    <phoneticPr fontId="3"/>
  </si>
  <si>
    <t>当初の予定症例数</t>
    <rPh sb="0" eb="2">
      <t>トウショ</t>
    </rPh>
    <rPh sb="3" eb="5">
      <t>ヨテイ</t>
    </rPh>
    <rPh sb="5" eb="7">
      <t>ショウレイ</t>
    </rPh>
    <rPh sb="7" eb="8">
      <t>スウ</t>
    </rPh>
    <phoneticPr fontId="3"/>
  </si>
  <si>
    <t>負担軽減費</t>
    <rPh sb="0" eb="2">
      <t>フタン</t>
    </rPh>
    <rPh sb="2" eb="4">
      <t>ケイゲン</t>
    </rPh>
    <rPh sb="4" eb="5">
      <t>ヒ</t>
    </rPh>
    <phoneticPr fontId="3"/>
  </si>
  <si>
    <t>自</t>
    <rPh sb="0" eb="1">
      <t>ジ</t>
    </rPh>
    <phoneticPr fontId="3"/>
  </si>
  <si>
    <t>治験薬管理ポイント（P）</t>
    <rPh sb="0" eb="3">
      <t>チケンヤク</t>
    </rPh>
    <rPh sb="3" eb="5">
      <t>カンリ</t>
    </rPh>
    <phoneticPr fontId="3"/>
  </si>
  <si>
    <t>治験薬管理ポイント（C）</t>
    <rPh sb="0" eb="3">
      <t>チケンヤク</t>
    </rPh>
    <rPh sb="3" eb="5">
      <t>カンリ</t>
    </rPh>
    <phoneticPr fontId="3"/>
  </si>
  <si>
    <t>研究経費ポイント（H）</t>
    <rPh sb="0" eb="2">
      <t>ケンキュウ</t>
    </rPh>
    <rPh sb="2" eb="4">
      <t>ケイヒ</t>
    </rPh>
    <phoneticPr fontId="3"/>
  </si>
  <si>
    <t>1例あたりの支給回数</t>
    <rPh sb="1" eb="2">
      <t>レイ</t>
    </rPh>
    <rPh sb="6" eb="8">
      <t>シキュウ</t>
    </rPh>
    <rPh sb="8" eb="10">
      <t>カイスウ</t>
    </rPh>
    <phoneticPr fontId="3"/>
  </si>
  <si>
    <t>同意取得時</t>
    <rPh sb="0" eb="2">
      <t>ドウイ</t>
    </rPh>
    <rPh sb="2" eb="4">
      <t>シュトク</t>
    </rPh>
    <rPh sb="4" eb="5">
      <t>ジ</t>
    </rPh>
    <phoneticPr fontId="3"/>
  </si>
  <si>
    <t>臨床試験研究費</t>
    <rPh sb="0" eb="2">
      <t>リンショウ</t>
    </rPh>
    <rPh sb="2" eb="4">
      <t>シケン</t>
    </rPh>
    <rPh sb="4" eb="6">
      <t>ケンキュウ</t>
    </rPh>
    <rPh sb="6" eb="7">
      <t>ヒ</t>
    </rPh>
    <phoneticPr fontId="3"/>
  </si>
  <si>
    <t>規定来院分</t>
    <rPh sb="0" eb="2">
      <t>キテイ</t>
    </rPh>
    <rPh sb="2" eb="4">
      <t>ライイン</t>
    </rPh>
    <rPh sb="4" eb="5">
      <t>ブン</t>
    </rPh>
    <phoneticPr fontId="3"/>
  </si>
  <si>
    <t>臨床研究コーディネーター費用</t>
    <rPh sb="0" eb="12">
      <t>チケン</t>
    </rPh>
    <rPh sb="12" eb="14">
      <t>ヒヨウ</t>
    </rPh>
    <phoneticPr fontId="3"/>
  </si>
  <si>
    <t>管理経費</t>
    <rPh sb="0" eb="2">
      <t>カンリ</t>
    </rPh>
    <rPh sb="2" eb="4">
      <t>ケイヒ</t>
    </rPh>
    <phoneticPr fontId="3"/>
  </si>
  <si>
    <t>研究経費ポイント数</t>
    <rPh sb="0" eb="2">
      <t>ケンキュウ</t>
    </rPh>
    <rPh sb="2" eb="4">
      <t>ケイヒ</t>
    </rPh>
    <rPh sb="8" eb="9">
      <t>スウ</t>
    </rPh>
    <phoneticPr fontId="3"/>
  </si>
  <si>
    <t>臨床試験研究費単価</t>
    <rPh sb="0" eb="2">
      <t>リンショウ</t>
    </rPh>
    <rPh sb="2" eb="4">
      <t>シケン</t>
    </rPh>
    <rPh sb="4" eb="6">
      <t>ケンキュウ</t>
    </rPh>
    <rPh sb="6" eb="7">
      <t>ヒ</t>
    </rPh>
    <rPh sb="7" eb="9">
      <t>タンカ</t>
    </rPh>
    <phoneticPr fontId="3"/>
  </si>
  <si>
    <t>臨床研究コーディネーター単価</t>
    <rPh sb="0" eb="12">
      <t>チケン</t>
    </rPh>
    <rPh sb="12" eb="14">
      <t>タンカ</t>
    </rPh>
    <phoneticPr fontId="3"/>
  </si>
  <si>
    <t>治験薬管理経費単価</t>
    <rPh sb="0" eb="2">
      <t>チケン</t>
    </rPh>
    <rPh sb="2" eb="3">
      <t>ヤク</t>
    </rPh>
    <rPh sb="3" eb="5">
      <t>カンリ</t>
    </rPh>
    <rPh sb="5" eb="7">
      <t>ケイヒ</t>
    </rPh>
    <rPh sb="7" eb="9">
      <t>タンカ</t>
    </rPh>
    <phoneticPr fontId="3"/>
  </si>
  <si>
    <t>入院補助費</t>
    <rPh sb="0" eb="2">
      <t>ニュウイン</t>
    </rPh>
    <rPh sb="2" eb="4">
      <t>ホジョ</t>
    </rPh>
    <rPh sb="4" eb="5">
      <t>ヒ</t>
    </rPh>
    <phoneticPr fontId="3"/>
  </si>
  <si>
    <t>項目名</t>
    <rPh sb="0" eb="2">
      <t>コウモク</t>
    </rPh>
    <rPh sb="2" eb="3">
      <t>メイ</t>
    </rPh>
    <phoneticPr fontId="3"/>
  </si>
  <si>
    <t>備考</t>
    <rPh sb="0" eb="2">
      <t>ビコウ</t>
    </rPh>
    <phoneticPr fontId="3"/>
  </si>
  <si>
    <t>合計</t>
    <rPh sb="0" eb="2">
      <t>ゴウケイ</t>
    </rPh>
    <phoneticPr fontId="3"/>
  </si>
  <si>
    <t>1例あたり</t>
    <rPh sb="1" eb="2">
      <t>レイ</t>
    </rPh>
    <phoneticPr fontId="3"/>
  </si>
  <si>
    <t>内訳</t>
    <rPh sb="0" eb="2">
      <t>ウチワケ</t>
    </rPh>
    <phoneticPr fontId="3"/>
  </si>
  <si>
    <t>規定外来院分</t>
    <rPh sb="0" eb="2">
      <t>キテイ</t>
    </rPh>
    <rPh sb="2" eb="3">
      <t>ガイ</t>
    </rPh>
    <rPh sb="3" eb="5">
      <t>ライイン</t>
    </rPh>
    <rPh sb="5" eb="6">
      <t>ブン</t>
    </rPh>
    <phoneticPr fontId="3"/>
  </si>
  <si>
    <t>間接費用</t>
    <rPh sb="0" eb="2">
      <t>カンセツ</t>
    </rPh>
    <rPh sb="2" eb="4">
      <t>ヒヨウ</t>
    </rPh>
    <phoneticPr fontId="3"/>
  </si>
  <si>
    <t>小計</t>
    <rPh sb="0" eb="2">
      <t>ショウケイ</t>
    </rPh>
    <phoneticPr fontId="3"/>
  </si>
  <si>
    <t>1来院あたりの負担軽減費</t>
    <rPh sb="1" eb="3">
      <t>ライイン</t>
    </rPh>
    <rPh sb="7" eb="9">
      <t>フタン</t>
    </rPh>
    <rPh sb="9" eb="11">
      <t>ケイゲン</t>
    </rPh>
    <rPh sb="11" eb="12">
      <t>ヒ</t>
    </rPh>
    <phoneticPr fontId="3"/>
  </si>
  <si>
    <t>入院1日あたりの入院補助費</t>
    <rPh sb="0" eb="2">
      <t>ニュウイン</t>
    </rPh>
    <rPh sb="3" eb="4">
      <t>ニチ</t>
    </rPh>
    <rPh sb="8" eb="10">
      <t>ニュウイン</t>
    </rPh>
    <rPh sb="10" eb="12">
      <t>ホジョ</t>
    </rPh>
    <rPh sb="12" eb="13">
      <t>ヒ</t>
    </rPh>
    <phoneticPr fontId="3"/>
  </si>
  <si>
    <t>1Visit単価</t>
    <rPh sb="6" eb="8">
      <t>タンカ</t>
    </rPh>
    <phoneticPr fontId="3"/>
  </si>
  <si>
    <t>1VisitあたりCRC単価</t>
    <rPh sb="12" eb="14">
      <t>タンカ</t>
    </rPh>
    <phoneticPr fontId="3"/>
  </si>
  <si>
    <t>治験薬等の管理経費</t>
    <rPh sb="3" eb="4">
      <t>ナド</t>
    </rPh>
    <phoneticPr fontId="3"/>
  </si>
  <si>
    <t>固定費</t>
    <rPh sb="0" eb="2">
      <t>コテイ</t>
    </rPh>
    <rPh sb="2" eb="3">
      <t>ヒ</t>
    </rPh>
    <phoneticPr fontId="3"/>
  </si>
  <si>
    <t>変動費</t>
    <rPh sb="0" eb="2">
      <t>ヘンドウ</t>
    </rPh>
    <rPh sb="2" eb="3">
      <t>ヒ</t>
    </rPh>
    <phoneticPr fontId="3"/>
  </si>
  <si>
    <t>追跡調査分</t>
    <rPh sb="0" eb="2">
      <t>ツイセキ</t>
    </rPh>
    <rPh sb="2" eb="4">
      <t>チョウサ</t>
    </rPh>
    <rPh sb="4" eb="5">
      <t>ブン</t>
    </rPh>
    <phoneticPr fontId="3"/>
  </si>
  <si>
    <t>～至</t>
    <rPh sb="1" eb="2">
      <t>イタル</t>
    </rPh>
    <phoneticPr fontId="3"/>
  </si>
  <si>
    <t>規定外Visit単価</t>
    <rPh sb="0" eb="2">
      <t>キテイ</t>
    </rPh>
    <rPh sb="2" eb="3">
      <t>ガイ</t>
    </rPh>
    <rPh sb="8" eb="10">
      <t>タンカ</t>
    </rPh>
    <phoneticPr fontId="3"/>
  </si>
  <si>
    <t>規定外VisitCRC単価</t>
    <rPh sb="0" eb="2">
      <t>キテイ</t>
    </rPh>
    <rPh sb="2" eb="3">
      <t>ガイ</t>
    </rPh>
    <rPh sb="11" eb="13">
      <t>タンカ</t>
    </rPh>
    <phoneticPr fontId="3"/>
  </si>
  <si>
    <t>追跡調査CRC単価</t>
    <rPh sb="0" eb="2">
      <t>ツイセキ</t>
    </rPh>
    <rPh sb="2" eb="4">
      <t>チョウサ</t>
    </rPh>
    <rPh sb="7" eb="9">
      <t>タンカ</t>
    </rPh>
    <phoneticPr fontId="3"/>
  </si>
  <si>
    <t>追跡調査単価</t>
    <rPh sb="0" eb="2">
      <t>ツイセキ</t>
    </rPh>
    <rPh sb="2" eb="4">
      <t>チョウサ</t>
    </rPh>
    <rPh sb="4" eb="6">
      <t>タンカ</t>
    </rPh>
    <phoneticPr fontId="3"/>
  </si>
  <si>
    <t>規定外Visit回数</t>
    <rPh sb="0" eb="2">
      <t>キテイ</t>
    </rPh>
    <rPh sb="2" eb="3">
      <t>ガイ</t>
    </rPh>
    <rPh sb="8" eb="10">
      <t>カイスウ</t>
    </rPh>
    <phoneticPr fontId="3"/>
  </si>
  <si>
    <t>追跡調査回数</t>
    <rPh sb="0" eb="2">
      <t>ツイセキ</t>
    </rPh>
    <rPh sb="2" eb="4">
      <t>チョウサ</t>
    </rPh>
    <rPh sb="4" eb="6">
      <t>カイスウ</t>
    </rPh>
    <phoneticPr fontId="3"/>
  </si>
  <si>
    <t>治験責任/分担医師に対し</t>
    <rPh sb="0" eb="2">
      <t>チケン</t>
    </rPh>
    <rPh sb="2" eb="4">
      <t>セキニン</t>
    </rPh>
    <rPh sb="5" eb="7">
      <t>ブンタン</t>
    </rPh>
    <rPh sb="7" eb="9">
      <t>イシ</t>
    </rPh>
    <rPh sb="10" eb="11">
      <t>タイ</t>
    </rPh>
    <phoneticPr fontId="3"/>
  </si>
  <si>
    <t>治験責任医師との合意症例数</t>
    <rPh sb="0" eb="6">
      <t>セキニン</t>
    </rPh>
    <rPh sb="8" eb="10">
      <t>ゴウイ</t>
    </rPh>
    <rPh sb="10" eb="12">
      <t>ショウレイ</t>
    </rPh>
    <rPh sb="12" eb="13">
      <t>スウ</t>
    </rPh>
    <phoneticPr fontId="3"/>
  </si>
  <si>
    <t>作成日：</t>
    <rPh sb="0" eb="3">
      <t>サクセイビ</t>
    </rPh>
    <phoneticPr fontId="3"/>
  </si>
  <si>
    <t>請求時期</t>
    <rPh sb="0" eb="2">
      <t>セイキュウ</t>
    </rPh>
    <rPh sb="2" eb="4">
      <t>ジキ</t>
    </rPh>
    <phoneticPr fontId="3"/>
  </si>
  <si>
    <t>新規契約締結時</t>
    <rPh sb="0" eb="2">
      <t>シンキ</t>
    </rPh>
    <rPh sb="6" eb="7">
      <t>ジ</t>
    </rPh>
    <phoneticPr fontId="3"/>
  </si>
  <si>
    <t>臨床試験研究費の請求時</t>
    <rPh sb="0" eb="2">
      <t>リンショウ</t>
    </rPh>
    <rPh sb="2" eb="4">
      <t>シケン</t>
    </rPh>
    <rPh sb="4" eb="6">
      <t>ケンキュウ</t>
    </rPh>
    <rPh sb="6" eb="7">
      <t>ヒ</t>
    </rPh>
    <rPh sb="8" eb="10">
      <t>セイキュウ</t>
    </rPh>
    <rPh sb="10" eb="11">
      <t>ジ</t>
    </rPh>
    <phoneticPr fontId="3"/>
  </si>
  <si>
    <t>各症例の終了時
もしくは1年を目安</t>
    <rPh sb="0" eb="1">
      <t>カク</t>
    </rPh>
    <rPh sb="1" eb="3">
      <t>ショウレイ</t>
    </rPh>
    <rPh sb="4" eb="6">
      <t>シュウリョウ</t>
    </rPh>
    <rPh sb="6" eb="7">
      <t>ジ</t>
    </rPh>
    <rPh sb="13" eb="14">
      <t>ネン</t>
    </rPh>
    <rPh sb="15" eb="17">
      <t>メヤス</t>
    </rPh>
    <phoneticPr fontId="3"/>
  </si>
  <si>
    <t>保険外併用療養費支給対象外検査等物件費</t>
    <rPh sb="0" eb="8">
      <t>ホケンガイ</t>
    </rPh>
    <rPh sb="8" eb="10">
      <t>シキュウ</t>
    </rPh>
    <rPh sb="10" eb="12">
      <t>タイショウ</t>
    </rPh>
    <rPh sb="12" eb="13">
      <t>ガイ</t>
    </rPh>
    <rPh sb="13" eb="15">
      <t>ケンサ</t>
    </rPh>
    <rPh sb="15" eb="16">
      <t>ナド</t>
    </rPh>
    <rPh sb="16" eb="19">
      <t>ブッケンヒ</t>
    </rPh>
    <phoneticPr fontId="3"/>
  </si>
  <si>
    <t>画像データ提供料（CD-R／DVD）</t>
    <rPh sb="0" eb="2">
      <t>ガゾウ</t>
    </rPh>
    <rPh sb="5" eb="7">
      <t>テイキョウ</t>
    </rPh>
    <rPh sb="7" eb="8">
      <t>リョウ</t>
    </rPh>
    <phoneticPr fontId="3"/>
  </si>
  <si>
    <t>ファントム撮影料</t>
    <rPh sb="5" eb="7">
      <t>サツエイ</t>
    </rPh>
    <rPh sb="7" eb="8">
      <t>リョウ</t>
    </rPh>
    <phoneticPr fontId="3"/>
  </si>
  <si>
    <t>本治験に関し雇用したアルバイト賃金</t>
    <rPh sb="0" eb="1">
      <t>ホン</t>
    </rPh>
    <rPh sb="1" eb="3">
      <t>チケン</t>
    </rPh>
    <rPh sb="4" eb="5">
      <t>カン</t>
    </rPh>
    <rPh sb="6" eb="8">
      <t>コヨウ</t>
    </rPh>
    <rPh sb="15" eb="17">
      <t>チンギン</t>
    </rPh>
    <phoneticPr fontId="3"/>
  </si>
  <si>
    <t>院内の臨床研究コーディネーターに対し</t>
    <rPh sb="0" eb="2">
      <t>インナイ</t>
    </rPh>
    <rPh sb="3" eb="15">
      <t>チケン</t>
    </rPh>
    <rPh sb="16" eb="17">
      <t>タイ</t>
    </rPh>
    <phoneticPr fontId="3"/>
  </si>
  <si>
    <t>画像データ提供料</t>
    <rPh sb="0" eb="2">
      <t>ガゾウ</t>
    </rPh>
    <rPh sb="5" eb="7">
      <t>テイキョウ</t>
    </rPh>
    <rPh sb="7" eb="8">
      <t>リョウ</t>
    </rPh>
    <phoneticPr fontId="3"/>
  </si>
  <si>
    <t>発生時</t>
    <rPh sb="0" eb="2">
      <t>ハッセイ</t>
    </rPh>
    <rPh sb="2" eb="3">
      <t>ジ</t>
    </rPh>
    <phoneticPr fontId="3"/>
  </si>
  <si>
    <t>検査等物件費</t>
    <rPh sb="0" eb="3">
      <t>ケンサナド</t>
    </rPh>
    <rPh sb="3" eb="6">
      <t>ブッケンヒ</t>
    </rPh>
    <phoneticPr fontId="3"/>
  </si>
  <si>
    <t>保険外併用療養費支給対象外経費</t>
    <rPh sb="13" eb="15">
      <t>ケイヒ</t>
    </rPh>
    <phoneticPr fontId="3"/>
  </si>
  <si>
    <t>発生時
（診療月毎）</t>
    <rPh sb="0" eb="2">
      <t>ハッセイ</t>
    </rPh>
    <rPh sb="2" eb="3">
      <t>ジ</t>
    </rPh>
    <rPh sb="5" eb="7">
      <t>シンリョウ</t>
    </rPh>
    <rPh sb="7" eb="8">
      <t>ツキ</t>
    </rPh>
    <rPh sb="8" eb="9">
      <t>ゴト</t>
    </rPh>
    <phoneticPr fontId="3"/>
  </si>
  <si>
    <t>下記の黄色セルに入力ができます</t>
    <rPh sb="0" eb="2">
      <t>カキ</t>
    </rPh>
    <rPh sb="3" eb="5">
      <t>キイロ</t>
    </rPh>
    <rPh sb="8" eb="10">
      <t>ニュウリョク</t>
    </rPh>
    <phoneticPr fontId="3"/>
  </si>
  <si>
    <t>本治験の単価等情報　（税別）</t>
    <rPh sb="0" eb="1">
      <t>ホン</t>
    </rPh>
    <rPh sb="1" eb="3">
      <t>チケン</t>
    </rPh>
    <rPh sb="4" eb="6">
      <t>タンカ</t>
    </rPh>
    <rPh sb="6" eb="7">
      <t>ナド</t>
    </rPh>
    <rPh sb="7" eb="9">
      <t>ジョウホウ</t>
    </rPh>
    <phoneticPr fontId="3"/>
  </si>
  <si>
    <t>予定症例数に対する概算　（税別）</t>
    <rPh sb="0" eb="2">
      <t>ヨテイ</t>
    </rPh>
    <rPh sb="2" eb="4">
      <t>ショウレイ</t>
    </rPh>
    <rPh sb="4" eb="5">
      <t>スウ</t>
    </rPh>
    <rPh sb="6" eb="7">
      <t>タイ</t>
    </rPh>
    <rPh sb="9" eb="11">
      <t>ガイサン</t>
    </rPh>
    <phoneticPr fontId="3"/>
  </si>
  <si>
    <t>基本情報　（税別）</t>
    <rPh sb="0" eb="2">
      <t>キホン</t>
    </rPh>
    <rPh sb="2" eb="4">
      <t>ジョウホウ</t>
    </rPh>
    <phoneticPr fontId="3"/>
  </si>
  <si>
    <t>単価・算定率等</t>
    <rPh sb="0" eb="2">
      <t>タンカ</t>
    </rPh>
    <rPh sb="3" eb="5">
      <t>サンテイ</t>
    </rPh>
    <rPh sb="5" eb="6">
      <t>リツ</t>
    </rPh>
    <rPh sb="6" eb="7">
      <t>ナド</t>
    </rPh>
    <phoneticPr fontId="3"/>
  </si>
  <si>
    <t>単価・算定率等</t>
    <rPh sb="6" eb="7">
      <t>ナド</t>
    </rPh>
    <phoneticPr fontId="3"/>
  </si>
  <si>
    <t>本治験に関するその他の費用</t>
    <rPh sb="0" eb="1">
      <t>ホン</t>
    </rPh>
    <rPh sb="1" eb="3">
      <t>チケン</t>
    </rPh>
    <rPh sb="4" eb="5">
      <t>カン</t>
    </rPh>
    <rPh sb="9" eb="10">
      <t>タ</t>
    </rPh>
    <rPh sb="11" eb="13">
      <t>ヒヨウ</t>
    </rPh>
    <phoneticPr fontId="3"/>
  </si>
  <si>
    <t>文書保管費用</t>
    <rPh sb="0" eb="2">
      <t>ブンショ</t>
    </rPh>
    <rPh sb="2" eb="4">
      <t>ホカン</t>
    </rPh>
    <rPh sb="4" eb="6">
      <t>ヒヨウ</t>
    </rPh>
    <phoneticPr fontId="3"/>
  </si>
  <si>
    <t>被験者の投与（施用）期間</t>
    <rPh sb="0" eb="3">
      <t>ヒケンジャ</t>
    </rPh>
    <rPh sb="4" eb="6">
      <t>トウヨ</t>
    </rPh>
    <rPh sb="7" eb="9">
      <t>セヨウ</t>
    </rPh>
    <rPh sb="10" eb="12">
      <t>キカン</t>
    </rPh>
    <phoneticPr fontId="3"/>
  </si>
  <si>
    <t>一式</t>
    <rPh sb="0" eb="2">
      <t>イッシキ</t>
    </rPh>
    <phoneticPr fontId="3"/>
  </si>
  <si>
    <t>※不足した際には追加で予納のこと
　（残金がある場合は治験終了時に返還される）</t>
    <rPh sb="1" eb="3">
      <t>フソク</t>
    </rPh>
    <rPh sb="5" eb="6">
      <t>サイ</t>
    </rPh>
    <rPh sb="8" eb="10">
      <t>ツイカ</t>
    </rPh>
    <rPh sb="11" eb="13">
      <t>ヨノウ</t>
    </rPh>
    <rPh sb="19" eb="21">
      <t>ザンキン</t>
    </rPh>
    <rPh sb="24" eb="26">
      <t>バアイ</t>
    </rPh>
    <rPh sb="27" eb="29">
      <t>チケン</t>
    </rPh>
    <rPh sb="29" eb="31">
      <t>シュウリョウ</t>
    </rPh>
    <rPh sb="31" eb="32">
      <t>ジ</t>
    </rPh>
    <rPh sb="33" eb="35">
      <t>ヘンカン</t>
    </rPh>
    <phoneticPr fontId="3"/>
  </si>
  <si>
    <t>治験終了後、適宜</t>
    <rPh sb="0" eb="2">
      <t>チケン</t>
    </rPh>
    <rPh sb="2" eb="5">
      <t>シュウリョウゴ</t>
    </rPh>
    <rPh sb="6" eb="8">
      <t>テキギ</t>
    </rPh>
    <phoneticPr fontId="3"/>
  </si>
  <si>
    <t>文書等の保存期間</t>
    <rPh sb="0" eb="2">
      <t>ブンショ</t>
    </rPh>
    <rPh sb="2" eb="3">
      <t>ナド</t>
    </rPh>
    <rPh sb="4" eb="6">
      <t>ホゾン</t>
    </rPh>
    <rPh sb="6" eb="8">
      <t>キカン</t>
    </rPh>
    <phoneticPr fontId="3"/>
  </si>
  <si>
    <t>※保存期間を延長した場合、追加期間分を納入のこと</t>
    <rPh sb="1" eb="3">
      <t>ホゾン</t>
    </rPh>
    <rPh sb="3" eb="5">
      <t>キカン</t>
    </rPh>
    <rPh sb="6" eb="7">
      <t>エン</t>
    </rPh>
    <rPh sb="7" eb="8">
      <t>オサ</t>
    </rPh>
    <rPh sb="10" eb="12">
      <t>バアイ</t>
    </rPh>
    <rPh sb="13" eb="15">
      <t>ツイカ</t>
    </rPh>
    <rPh sb="15" eb="17">
      <t>キカン</t>
    </rPh>
    <rPh sb="17" eb="18">
      <t>ブン</t>
    </rPh>
    <rPh sb="19" eb="21">
      <t>ノウニュウ</t>
    </rPh>
    <phoneticPr fontId="3"/>
  </si>
  <si>
    <t>協議の上、別途契約書等を締結</t>
    <rPh sb="0" eb="2">
      <t>キョウギ</t>
    </rPh>
    <rPh sb="3" eb="4">
      <t>ウエ</t>
    </rPh>
    <rPh sb="5" eb="7">
      <t>ベット</t>
    </rPh>
    <rPh sb="7" eb="10">
      <t>ケイヤクショ</t>
    </rPh>
    <rPh sb="10" eb="11">
      <t>ナド</t>
    </rPh>
    <rPh sb="12" eb="14">
      <t>テイケツ</t>
    </rPh>
    <phoneticPr fontId="3"/>
  </si>
  <si>
    <t>協議の上、別途覚書を締結</t>
    <rPh sb="0" eb="2">
      <t>キョウギ</t>
    </rPh>
    <rPh sb="3" eb="4">
      <t>ウエ</t>
    </rPh>
    <rPh sb="5" eb="7">
      <t>ベット</t>
    </rPh>
    <rPh sb="7" eb="9">
      <t>オボエガキ</t>
    </rPh>
    <rPh sb="10" eb="12">
      <t>テイケツ</t>
    </rPh>
    <phoneticPr fontId="3"/>
  </si>
  <si>
    <t>文書保管費用</t>
    <phoneticPr fontId="3"/>
  </si>
  <si>
    <t>★準備費用（臨床試験研究費）</t>
    <rPh sb="1" eb="3">
      <t>ジュンビ</t>
    </rPh>
    <rPh sb="3" eb="5">
      <t>ヒヨウ</t>
    </rPh>
    <rPh sb="6" eb="8">
      <t>リンショウ</t>
    </rPh>
    <rPh sb="8" eb="10">
      <t>シケン</t>
    </rPh>
    <rPh sb="10" eb="12">
      <t>ケンキュウ</t>
    </rPh>
    <rPh sb="12" eb="13">
      <t>ヒ</t>
    </rPh>
    <phoneticPr fontId="3"/>
  </si>
  <si>
    <t>★準備費用</t>
    <rPh sb="1" eb="3">
      <t>ジュンビ</t>
    </rPh>
    <rPh sb="3" eb="5">
      <t>ヒヨウ</t>
    </rPh>
    <phoneticPr fontId="3"/>
  </si>
  <si>
    <t>★治験審査委員会費用</t>
    <rPh sb="1" eb="8">
      <t>チケン</t>
    </rPh>
    <rPh sb="8" eb="10">
      <t>ヒヨウ</t>
    </rPh>
    <phoneticPr fontId="3"/>
  </si>
  <si>
    <t>☆管理経費</t>
    <rPh sb="1" eb="3">
      <t>カンリ</t>
    </rPh>
    <rPh sb="3" eb="5">
      <t>ケイヒ</t>
    </rPh>
    <phoneticPr fontId="3"/>
  </si>
  <si>
    <t>★臨床試験研究費</t>
    <rPh sb="1" eb="3">
      <t>リンショウ</t>
    </rPh>
    <rPh sb="3" eb="5">
      <t>シケン</t>
    </rPh>
    <rPh sb="5" eb="7">
      <t>ケンキュウ</t>
    </rPh>
    <rPh sb="7" eb="8">
      <t>ヒ</t>
    </rPh>
    <phoneticPr fontId="3"/>
  </si>
  <si>
    <t>★臨床研究コーディネーター費用</t>
    <rPh sb="1" eb="13">
      <t>チケン</t>
    </rPh>
    <rPh sb="13" eb="15">
      <t>ヒヨウ</t>
    </rPh>
    <phoneticPr fontId="3"/>
  </si>
  <si>
    <t>★治験薬等の管理経費</t>
    <rPh sb="1" eb="4">
      <t>チケンヤク</t>
    </rPh>
    <rPh sb="4" eb="5">
      <t>ナド</t>
    </rPh>
    <rPh sb="6" eb="8">
      <t>カンリ</t>
    </rPh>
    <rPh sb="8" eb="10">
      <t>ケイヒ</t>
    </rPh>
    <phoneticPr fontId="3"/>
  </si>
  <si>
    <t>★被験者負担軽減費</t>
    <rPh sb="1" eb="4">
      <t>ヒケンジャ</t>
    </rPh>
    <rPh sb="4" eb="6">
      <t>フタン</t>
    </rPh>
    <rPh sb="6" eb="8">
      <t>ケイゲン</t>
    </rPh>
    <rPh sb="8" eb="9">
      <t>ヒ</t>
    </rPh>
    <phoneticPr fontId="3"/>
  </si>
  <si>
    <r>
      <t xml:space="preserve">治験薬管理経費ポイント数
</t>
    </r>
    <r>
      <rPr>
        <sz val="9"/>
        <color theme="1"/>
        <rFont val="ＭＳ Ｐゴシック"/>
        <family val="3"/>
        <charset val="128"/>
        <scheme val="minor"/>
      </rPr>
      <t>（医薬品治験以外は治験薬管理ポイント(P)に該当する値）</t>
    </r>
    <rPh sb="0" eb="3">
      <t>チケンヤク</t>
    </rPh>
    <rPh sb="3" eb="5">
      <t>カンリ</t>
    </rPh>
    <rPh sb="5" eb="7">
      <t>ケイヒ</t>
    </rPh>
    <rPh sb="11" eb="12">
      <t>スウ</t>
    </rPh>
    <rPh sb="14" eb="17">
      <t>イヤクヒン</t>
    </rPh>
    <rPh sb="17" eb="19">
      <t>チケン</t>
    </rPh>
    <rPh sb="19" eb="21">
      <t>イガイ</t>
    </rPh>
    <rPh sb="22" eb="25">
      <t>チケンヤク</t>
    </rPh>
    <rPh sb="25" eb="27">
      <t>カンリ</t>
    </rPh>
    <rPh sb="35" eb="37">
      <t>ガイトウ</t>
    </rPh>
    <rPh sb="39" eb="40">
      <t>アタイ</t>
    </rPh>
    <phoneticPr fontId="3"/>
  </si>
  <si>
    <t>★合計＋☆の30％</t>
    <phoneticPr fontId="3"/>
  </si>
  <si>
    <t>★合計の20％</t>
    <phoneticPr fontId="3"/>
  </si>
  <si>
    <t>【院内CRC支援あり】</t>
    <phoneticPr fontId="3"/>
  </si>
  <si>
    <r>
      <rPr>
        <sz val="11"/>
        <color theme="1"/>
        <rFont val="ＭＳ Ｐゴシック"/>
        <family val="3"/>
        <charset val="128"/>
        <scheme val="minor"/>
      </rPr>
      <t>当該覚書締結時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（預り金計上：請求書発行なし）</t>
    </r>
    <rPh sb="0" eb="2">
      <t>トウガイ</t>
    </rPh>
    <rPh sb="2" eb="4">
      <t>オボエガキ</t>
    </rPh>
    <rPh sb="4" eb="6">
      <t>テイケツ</t>
    </rPh>
    <rPh sb="6" eb="7">
      <t>ジ</t>
    </rPh>
    <rPh sb="9" eb="10">
      <t>アズカ</t>
    </rPh>
    <rPh sb="11" eb="12">
      <t>キン</t>
    </rPh>
    <rPh sb="12" eb="14">
      <t>ケイジョウ</t>
    </rPh>
    <rPh sb="15" eb="18">
      <t>セイキュウショ</t>
    </rPh>
    <rPh sb="18" eb="20">
      <t>ハッコウ</t>
    </rPh>
    <phoneticPr fontId="3"/>
  </si>
  <si>
    <t>※追加症例の場合は投与（施用）開始時
　 契約期間延長時は覚書締結時（延長月数×当院全例分を納入）</t>
    <rPh sb="1" eb="3">
      <t>ツイカ</t>
    </rPh>
    <rPh sb="3" eb="5">
      <t>ショウレイ</t>
    </rPh>
    <rPh sb="6" eb="8">
      <t>バアイ</t>
    </rPh>
    <rPh sb="9" eb="11">
      <t>トウヨ</t>
    </rPh>
    <rPh sb="12" eb="14">
      <t>セヨウ</t>
    </rPh>
    <rPh sb="15" eb="17">
      <t>カイシ</t>
    </rPh>
    <rPh sb="17" eb="18">
      <t>ジ</t>
    </rPh>
    <rPh sb="21" eb="23">
      <t>ケイヤク</t>
    </rPh>
    <rPh sb="23" eb="25">
      <t>キカン</t>
    </rPh>
    <rPh sb="25" eb="27">
      <t>エンチョウ</t>
    </rPh>
    <rPh sb="27" eb="28">
      <t>ジ</t>
    </rPh>
    <rPh sb="29" eb="31">
      <t>オボエガキ</t>
    </rPh>
    <rPh sb="31" eb="33">
      <t>テイケツ</t>
    </rPh>
    <rPh sb="33" eb="34">
      <t>ジ</t>
    </rPh>
    <rPh sb="35" eb="37">
      <t>エンチョウ</t>
    </rPh>
    <rPh sb="37" eb="39">
      <t>ゲッスウ</t>
    </rPh>
    <rPh sb="40" eb="42">
      <t>トウイン</t>
    </rPh>
    <rPh sb="42" eb="44">
      <t>ゼンレイ</t>
    </rPh>
    <rPh sb="44" eb="45">
      <t>ブン</t>
    </rPh>
    <rPh sb="45" eb="46">
      <t>テイレイ</t>
    </rPh>
    <rPh sb="46" eb="48">
      <t>ノウニュウ</t>
    </rPh>
    <phoneticPr fontId="3"/>
  </si>
  <si>
    <t>※依頼者都合により契約締結に至らなかった場合も原則同額とする
　（別途覚書を締結）</t>
    <rPh sb="1" eb="4">
      <t>イライシャ</t>
    </rPh>
    <rPh sb="23" eb="25">
      <t>ゲンソク</t>
    </rPh>
    <rPh sb="25" eb="27">
      <t>ドウガク</t>
    </rPh>
    <rPh sb="33" eb="35">
      <t>ベット</t>
    </rPh>
    <rPh sb="35" eb="37">
      <t>オボエガキ</t>
    </rPh>
    <rPh sb="38" eb="40">
      <t>テイケツ</t>
    </rPh>
    <phoneticPr fontId="3"/>
  </si>
  <si>
    <t>【院内CRC支援なし】</t>
    <phoneticPr fontId="3"/>
  </si>
  <si>
    <t>J-GCP規定の保存期間以降に対し</t>
    <rPh sb="5" eb="7">
      <t>キテイ</t>
    </rPh>
    <rPh sb="8" eb="10">
      <t>ホゾン</t>
    </rPh>
    <rPh sb="10" eb="12">
      <t>キカン</t>
    </rPh>
    <rPh sb="12" eb="14">
      <t>イコウ</t>
    </rPh>
    <rPh sb="15" eb="16">
      <t>タイ</t>
    </rPh>
    <phoneticPr fontId="3"/>
  </si>
  <si>
    <r>
      <t>順天堂大学医学部附属静岡病院　治験費用計算書（概算）　　</t>
    </r>
    <r>
      <rPr>
        <sz val="6"/>
        <color theme="1"/>
        <rFont val="ＭＳ Ｐゴシック"/>
        <family val="3"/>
        <charset val="128"/>
        <scheme val="minor"/>
      </rPr>
      <t>（2024.6～）</t>
    </r>
    <rPh sb="0" eb="3">
      <t>ジュンテンドウ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シズオカ</t>
    </rPh>
    <rPh sb="12" eb="14">
      <t>ビョウイン</t>
    </rPh>
    <rPh sb="15" eb="17">
      <t>チケン</t>
    </rPh>
    <rPh sb="17" eb="19">
      <t>ヒヨウ</t>
    </rPh>
    <rPh sb="19" eb="22">
      <t>ケイサンショ</t>
    </rPh>
    <rPh sb="23" eb="25">
      <t>ガイサン</t>
    </rPh>
    <phoneticPr fontId="3"/>
  </si>
  <si>
    <t>（★合計の20％）×90％</t>
    <phoneticPr fontId="3"/>
  </si>
  <si>
    <t>☆管理経費90％の部門内訳（薬剤部門20％・検査部門20％・病院事務部門20％・経理部門20％・治験事務局10％）</t>
    <phoneticPr fontId="3"/>
  </si>
  <si>
    <t>※依頼者都合により契約締結に至らなかった場合も原則同額とする　（別途覚書を締結）
※SMO支援ありの場合でも、院内CRCに対する準備費用は必須
☆管理経費90％の部門内訳（薬剤部門20％・検査部門20％・病院事務部門20％・経理部門20％・治験事務局10％）</t>
    <rPh sb="1" eb="4">
      <t>イライシャ</t>
    </rPh>
    <rPh sb="23" eb="25">
      <t>ゲンソク</t>
    </rPh>
    <rPh sb="25" eb="27">
      <t>ドウガク</t>
    </rPh>
    <rPh sb="32" eb="34">
      <t>ベット</t>
    </rPh>
    <rPh sb="34" eb="36">
      <t>オボエガキ</t>
    </rPh>
    <rPh sb="37" eb="39">
      <t>テイケツ</t>
    </rPh>
    <rPh sb="45" eb="47">
      <t>シエン</t>
    </rPh>
    <rPh sb="50" eb="52">
      <t>バアイ</t>
    </rPh>
    <rPh sb="55" eb="57">
      <t>インナイ</t>
    </rPh>
    <rPh sb="61" eb="62">
      <t>タイ</t>
    </rPh>
    <rPh sb="64" eb="66">
      <t>ジュンビ</t>
    </rPh>
    <rPh sb="66" eb="68">
      <t>ヒヨウ</t>
    </rPh>
    <rPh sb="69" eb="71">
      <t>ヒッス</t>
    </rPh>
    <rPh sb="73" eb="75">
      <t>カンリ</t>
    </rPh>
    <rPh sb="75" eb="77">
      <t>ケイヒ</t>
    </rPh>
    <rPh sb="81" eb="83">
      <t>ブモン</t>
    </rPh>
    <rPh sb="83" eb="85">
      <t>ウチワケ</t>
    </rPh>
    <rPh sb="86" eb="88">
      <t>ヤクザイ</t>
    </rPh>
    <rPh sb="88" eb="90">
      <t>ブモン</t>
    </rPh>
    <rPh sb="94" eb="96">
      <t>ケンサ</t>
    </rPh>
    <rPh sb="96" eb="98">
      <t>ブモン</t>
    </rPh>
    <rPh sb="102" eb="104">
      <t>ビョウイン</t>
    </rPh>
    <rPh sb="104" eb="106">
      <t>ジム</t>
    </rPh>
    <rPh sb="106" eb="108">
      <t>ブモン</t>
    </rPh>
    <rPh sb="112" eb="114">
      <t>ケイリ</t>
    </rPh>
    <rPh sb="114" eb="116">
      <t>ブモン</t>
    </rPh>
    <rPh sb="120" eb="122">
      <t>チケン</t>
    </rPh>
    <rPh sb="122" eb="125">
      <t>ジムキョク</t>
    </rPh>
    <phoneticPr fontId="3"/>
  </si>
  <si>
    <r>
      <t>契約期間</t>
    </r>
    <r>
      <rPr>
        <sz val="11"/>
        <color rgb="FFFF0000"/>
        <rFont val="ＭＳ Ｐゴシック"/>
        <family val="3"/>
        <charset val="128"/>
        <scheme val="minor"/>
      </rPr>
      <t>（開始日はIRB審査日を入力、実際の契約期間は締結日からになります）</t>
    </r>
    <rPh sb="0" eb="2">
      <t>ケイヤク</t>
    </rPh>
    <rPh sb="2" eb="4">
      <t>キカン</t>
    </rPh>
    <rPh sb="5" eb="7">
      <t>カイシ</t>
    </rPh>
    <rPh sb="7" eb="8">
      <t>ヒ</t>
    </rPh>
    <rPh sb="12" eb="14">
      <t>シンサ</t>
    </rPh>
    <rPh sb="14" eb="15">
      <t>ビ</t>
    </rPh>
    <rPh sb="16" eb="18">
      <t>ニュウリョク</t>
    </rPh>
    <rPh sb="19" eb="21">
      <t>ジッサイ</t>
    </rPh>
    <rPh sb="22" eb="26">
      <t>ケイヤクキカン</t>
    </rPh>
    <rPh sb="27" eb="30">
      <t>テイケツビ</t>
    </rPh>
    <phoneticPr fontId="3"/>
  </si>
  <si>
    <r>
      <t>契約期間</t>
    </r>
    <r>
      <rPr>
        <sz val="11"/>
        <color rgb="FFFF0000"/>
        <rFont val="ＭＳ Ｐゴシック"/>
        <family val="3"/>
        <charset val="128"/>
        <scheme val="minor"/>
      </rPr>
      <t>（開始日はIRB審査日を入力、実際の契約期間は締結からになります）</t>
    </r>
    <rPh sb="0" eb="2">
      <t>ケイヤク</t>
    </rPh>
    <rPh sb="2" eb="4">
      <t>キカン</t>
    </rPh>
    <rPh sb="5" eb="7">
      <t>カイシ</t>
    </rPh>
    <rPh sb="7" eb="8">
      <t>ヒ</t>
    </rPh>
    <rPh sb="12" eb="14">
      <t>シンサ</t>
    </rPh>
    <rPh sb="14" eb="15">
      <t>ビ</t>
    </rPh>
    <rPh sb="16" eb="18">
      <t>ニュウリョク</t>
    </rPh>
    <rPh sb="19" eb="21">
      <t>ジッサイ</t>
    </rPh>
    <rPh sb="22" eb="26">
      <t>ケイヤクキカン</t>
    </rPh>
    <rPh sb="27" eb="29">
      <t>テイケツ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</si>
</sst>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[$-F800]dddd\,\ mmmm\ dd\,\ yyyy"/>
    <numFmt numFmtId="177" formatCode="0_);[Red]\(0\)"/>
    <numFmt numFmtId="178" formatCode="#,##0&quot;例&quot;"/>
    <numFmt numFmtId="179" formatCode="#,##0&quot;週間&quot;"/>
    <numFmt numFmtId="180" formatCode="#,##0&quot;回&quot;"/>
    <numFmt numFmtId="181" formatCode="#,##0&quot;円&quot;"/>
    <numFmt numFmtId="182" formatCode="0.000_);[Red]\(0.000\)"/>
    <numFmt numFmtId="183" formatCode="0.00_);[Red]\(0.00\)"/>
    <numFmt numFmtId="184" formatCode="#,##0&quot; ｐ&quot;"/>
    <numFmt numFmtId="185" formatCode="&quot;1点 &quot;#,##0&quot;円&quot;"/>
    <numFmt numFmtId="186" formatCode="&quot;1枚 &quot;#,##0&quot;円&quot;"/>
    <numFmt numFmtId="187" formatCode="&quot;1回 &quot;#,##0&quot;円&quot;"/>
    <numFmt numFmtId="188" formatCode="&quot;1ポイント &quot;#,##0&quot;円&quot;"/>
    <numFmt numFmtId="189" formatCode="&quot;1年間 &quot;#,##0&quot;円&quot;"/>
    <numFmt numFmtId="190" formatCode="yyyy&quot;年&quot;m&quot;月&quot;d&quot;日&quot;;@"/>
    <numFmt numFmtId="191" formatCode="#,##0&quot;年間&quot;"/>
    <numFmt numFmtId="192" formatCode="&quot;★合計× &quot;#,##0&quot;％&quot;"/>
    <numFmt numFmtId="193" formatCode="&quot;★合計＋☆× &quot;#,##0&quot;％&quot;"/>
    <numFmt numFmtId="194" formatCode="#,##0&quot;％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 diagonalUp="1">
      <left/>
      <right/>
      <top style="double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81" fontId="0" fillId="0" borderId="0" xfId="1" applyNumberFormat="1" applyFont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183" fontId="2" fillId="0" borderId="16" xfId="0" applyNumberFormat="1" applyFont="1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179" fontId="0" fillId="0" borderId="13" xfId="0" applyNumberFormat="1" applyBorder="1">
      <alignment vertical="center"/>
    </xf>
    <xf numFmtId="180" fontId="0" fillId="0" borderId="13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>
      <alignment vertical="center"/>
    </xf>
    <xf numFmtId="180" fontId="0" fillId="0" borderId="20" xfId="0" applyNumberFormat="1" applyBorder="1">
      <alignment vertical="center"/>
    </xf>
    <xf numFmtId="180" fontId="0" fillId="0" borderId="21" xfId="0" applyNumberFormat="1" applyBorder="1">
      <alignment vertical="center"/>
    </xf>
    <xf numFmtId="0" fontId="6" fillId="0" borderId="0" xfId="0" applyFont="1">
      <alignment vertical="center"/>
    </xf>
    <xf numFmtId="184" fontId="0" fillId="0" borderId="13" xfId="0" applyNumberFormat="1" applyBorder="1">
      <alignment vertical="center"/>
    </xf>
    <xf numFmtId="0" fontId="0" fillId="0" borderId="0" xfId="0" applyAlignment="1">
      <alignment horizontal="right"/>
    </xf>
    <xf numFmtId="183" fontId="2" fillId="0" borderId="0" xfId="0" applyNumberFormat="1" applyFont="1">
      <alignment vertical="center"/>
    </xf>
    <xf numFmtId="183" fontId="2" fillId="0" borderId="19" xfId="0" applyNumberFormat="1" applyFont="1" applyBorder="1">
      <alignment vertical="center"/>
    </xf>
    <xf numFmtId="0" fontId="0" fillId="0" borderId="30" xfId="0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2" fillId="0" borderId="28" xfId="0" applyFont="1" applyBorder="1" applyAlignment="1">
      <alignment horizontal="right" vertical="center"/>
    </xf>
    <xf numFmtId="0" fontId="0" fillId="0" borderId="23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85" fontId="0" fillId="0" borderId="23" xfId="1" applyNumberFormat="1" applyFont="1" applyBorder="1" applyAlignment="1">
      <alignment vertical="center"/>
    </xf>
    <xf numFmtId="185" fontId="0" fillId="0" borderId="13" xfId="1" applyNumberFormat="1" applyFont="1" applyBorder="1" applyAlignment="1">
      <alignment vertical="center"/>
    </xf>
    <xf numFmtId="0" fontId="0" fillId="0" borderId="16" xfId="0" applyBorder="1" applyAlignment="1">
      <alignment vertical="center" shrinkToFit="1"/>
    </xf>
    <xf numFmtId="189" fontId="0" fillId="0" borderId="13" xfId="1" applyNumberFormat="1" applyFont="1" applyBorder="1" applyAlignment="1">
      <alignment vertical="center"/>
    </xf>
    <xf numFmtId="189" fontId="0" fillId="0" borderId="18" xfId="1" applyNumberFormat="1" applyFont="1" applyBorder="1" applyAlignment="1">
      <alignment vertical="center"/>
    </xf>
    <xf numFmtId="0" fontId="0" fillId="0" borderId="0" xfId="0" applyAlignment="1">
      <alignment horizontal="left" vertical="center" indent="3"/>
    </xf>
    <xf numFmtId="193" fontId="0" fillId="0" borderId="13" xfId="1" applyNumberFormat="1" applyFont="1" applyBorder="1" applyAlignment="1">
      <alignment vertical="center"/>
    </xf>
    <xf numFmtId="192" fontId="0" fillId="0" borderId="13" xfId="1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185" fontId="0" fillId="0" borderId="72" xfId="1" applyNumberFormat="1" applyFont="1" applyBorder="1" applyAlignment="1">
      <alignment horizontal="left" vertical="center"/>
    </xf>
    <xf numFmtId="185" fontId="0" fillId="0" borderId="75" xfId="1" applyNumberFormat="1" applyFont="1" applyBorder="1" applyAlignment="1">
      <alignment horizontal="left" vertical="center"/>
    </xf>
    <xf numFmtId="185" fontId="0" fillId="0" borderId="72" xfId="1" applyNumberFormat="1" applyFont="1" applyBorder="1" applyAlignment="1">
      <alignment horizontal="left" vertical="center" indent="1"/>
    </xf>
    <xf numFmtId="185" fontId="0" fillId="0" borderId="13" xfId="1" applyNumberFormat="1" applyFont="1" applyBorder="1" applyAlignment="1">
      <alignment horizontal="left" vertical="center" indent="1"/>
    </xf>
    <xf numFmtId="185" fontId="0" fillId="0" borderId="23" xfId="1" applyNumberFormat="1" applyFont="1" applyBorder="1" applyAlignment="1">
      <alignment horizontal="left" vertical="center" indent="1"/>
    </xf>
    <xf numFmtId="185" fontId="0" fillId="0" borderId="75" xfId="1" applyNumberFormat="1" applyFont="1" applyBorder="1" applyAlignment="1">
      <alignment horizontal="left" vertical="center" indent="1"/>
    </xf>
    <xf numFmtId="0" fontId="5" fillId="6" borderId="4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top" wrapText="1" indent="1"/>
    </xf>
    <xf numFmtId="0" fontId="11" fillId="0" borderId="3" xfId="0" applyFont="1" applyBorder="1" applyAlignment="1">
      <alignment horizontal="left" vertical="top" wrapText="1" indent="1"/>
    </xf>
    <xf numFmtId="0" fontId="11" fillId="0" borderId="24" xfId="0" applyFont="1" applyBorder="1" applyAlignment="1">
      <alignment horizontal="left" vertical="top" wrapText="1" indent="1"/>
    </xf>
    <xf numFmtId="0" fontId="11" fillId="0" borderId="0" xfId="0" applyFont="1" applyAlignment="1">
      <alignment horizontal="left" vertical="top" wrapText="1" indent="1"/>
    </xf>
    <xf numFmtId="0" fontId="11" fillId="0" borderId="53" xfId="0" applyFont="1" applyBorder="1" applyAlignment="1">
      <alignment horizontal="left" vertical="top" wrapText="1" indent="1"/>
    </xf>
    <xf numFmtId="0" fontId="11" fillId="0" borderId="46" xfId="0" applyFont="1" applyBorder="1" applyAlignment="1">
      <alignment horizontal="left" vertical="top" wrapText="1" indent="1"/>
    </xf>
    <xf numFmtId="0" fontId="11" fillId="0" borderId="5" xfId="0" applyFont="1" applyBorder="1" applyAlignment="1">
      <alignment horizontal="left" vertical="top" wrapText="1" indent="1"/>
    </xf>
    <xf numFmtId="0" fontId="11" fillId="0" borderId="6" xfId="0" applyFont="1" applyBorder="1" applyAlignment="1">
      <alignment horizontal="left" vertical="top" wrapText="1" indent="1"/>
    </xf>
    <xf numFmtId="0" fontId="11" fillId="0" borderId="29" xfId="0" applyFont="1" applyBorder="1" applyAlignment="1">
      <alignment horizontal="left" vertical="top" indent="1"/>
    </xf>
    <xf numFmtId="0" fontId="11" fillId="0" borderId="30" xfId="0" applyFont="1" applyBorder="1" applyAlignment="1">
      <alignment horizontal="left" vertical="top" indent="1"/>
    </xf>
    <xf numFmtId="0" fontId="11" fillId="0" borderId="38" xfId="0" applyFont="1" applyBorder="1" applyAlignment="1">
      <alignment horizontal="left" vertical="top" indent="1"/>
    </xf>
    <xf numFmtId="0" fontId="11" fillId="0" borderId="24" xfId="0" applyFont="1" applyBorder="1" applyAlignment="1">
      <alignment horizontal="left" vertical="top" indent="1"/>
    </xf>
    <xf numFmtId="0" fontId="11" fillId="0" borderId="0" xfId="0" applyFont="1" applyAlignment="1">
      <alignment horizontal="left" vertical="top" indent="1"/>
    </xf>
    <xf numFmtId="0" fontId="11" fillId="0" borderId="53" xfId="0" applyFont="1" applyBorder="1" applyAlignment="1">
      <alignment horizontal="left" vertical="top" indent="1"/>
    </xf>
    <xf numFmtId="0" fontId="11" fillId="0" borderId="27" xfId="0" applyFont="1" applyBorder="1" applyAlignment="1">
      <alignment horizontal="left" vertical="top" indent="1"/>
    </xf>
    <xf numFmtId="0" fontId="11" fillId="0" borderId="23" xfId="0" applyFont="1" applyBorder="1" applyAlignment="1">
      <alignment horizontal="left" vertical="top" indent="1"/>
    </xf>
    <xf numFmtId="0" fontId="11" fillId="0" borderId="28" xfId="0" applyFont="1" applyBorder="1" applyAlignment="1">
      <alignment horizontal="left" vertical="top" indent="1"/>
    </xf>
    <xf numFmtId="0" fontId="11" fillId="0" borderId="25" xfId="0" applyFont="1" applyBorder="1" applyAlignment="1">
      <alignment horizontal="left" vertical="top" indent="1"/>
    </xf>
    <xf numFmtId="0" fontId="11" fillId="0" borderId="2" xfId="0" applyFont="1" applyBorder="1" applyAlignment="1">
      <alignment horizontal="left" vertical="top" indent="1"/>
    </xf>
    <xf numFmtId="0" fontId="11" fillId="0" borderId="3" xfId="0" applyFont="1" applyBorder="1" applyAlignment="1">
      <alignment horizontal="left" vertical="top" indent="1"/>
    </xf>
    <xf numFmtId="0" fontId="11" fillId="0" borderId="20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11" fillId="0" borderId="16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1"/>
    </xf>
    <xf numFmtId="0" fontId="11" fillId="0" borderId="45" xfId="0" applyFont="1" applyBorder="1" applyAlignment="1">
      <alignment horizontal="left" vertical="center" wrapText="1" indent="1"/>
    </xf>
    <xf numFmtId="0" fontId="11" fillId="0" borderId="43" xfId="0" applyFont="1" applyBorder="1" applyAlignment="1">
      <alignment horizontal="left" vertical="center" wrapText="1" indent="1"/>
    </xf>
    <xf numFmtId="0" fontId="11" fillId="0" borderId="60" xfId="0" applyFont="1" applyBorder="1" applyAlignment="1">
      <alignment horizontal="left" vertical="center" wrapText="1" indent="1"/>
    </xf>
    <xf numFmtId="0" fontId="11" fillId="0" borderId="57" xfId="0" applyFont="1" applyBorder="1" applyAlignment="1">
      <alignment horizontal="left" vertical="center" wrapText="1" indent="1"/>
    </xf>
    <xf numFmtId="0" fontId="11" fillId="0" borderId="58" xfId="0" applyFont="1" applyBorder="1" applyAlignment="1">
      <alignment horizontal="left" vertical="center" wrapText="1" indent="1"/>
    </xf>
    <xf numFmtId="0" fontId="11" fillId="0" borderId="61" xfId="0" applyFont="1" applyBorder="1" applyAlignment="1">
      <alignment horizontal="left" vertical="center" wrapText="1" indent="1"/>
    </xf>
    <xf numFmtId="0" fontId="11" fillId="0" borderId="20" xfId="0" applyFont="1" applyBorder="1" applyAlignment="1">
      <alignment horizontal="left" vertical="center" wrapText="1" indent="1" shrinkToFit="1"/>
    </xf>
    <xf numFmtId="0" fontId="11" fillId="0" borderId="13" xfId="0" applyFont="1" applyBorder="1" applyAlignment="1">
      <alignment horizontal="left" vertical="center" wrapText="1" indent="1" shrinkToFit="1"/>
    </xf>
    <xf numFmtId="0" fontId="11" fillId="0" borderId="16" xfId="0" applyFont="1" applyBorder="1" applyAlignment="1">
      <alignment horizontal="left" vertical="center" wrapText="1" indent="1" shrinkToFi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 applyProtection="1">
      <alignment horizontal="center" vertical="center" wrapText="1"/>
      <protection locked="0"/>
    </xf>
    <xf numFmtId="0" fontId="11" fillId="3" borderId="34" xfId="0" applyFont="1" applyFill="1" applyBorder="1" applyAlignment="1" applyProtection="1">
      <alignment horizontal="center" vertical="center"/>
      <protection locked="0"/>
    </xf>
    <xf numFmtId="0" fontId="11" fillId="3" borderId="35" xfId="0" applyFont="1" applyFill="1" applyBorder="1" applyAlignment="1" applyProtection="1">
      <alignment horizontal="center" vertical="center"/>
      <protection locked="0"/>
    </xf>
    <xf numFmtId="0" fontId="11" fillId="3" borderId="36" xfId="0" applyFont="1" applyFill="1" applyBorder="1" applyAlignment="1" applyProtection="1">
      <alignment horizontal="center" vertical="center"/>
      <protection locked="0"/>
    </xf>
    <xf numFmtId="0" fontId="0" fillId="0" borderId="6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64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83" fontId="12" fillId="0" borderId="64" xfId="0" applyNumberFormat="1" applyFont="1" applyBorder="1" applyAlignment="1">
      <alignment horizontal="center" vertical="center"/>
    </xf>
    <xf numFmtId="183" fontId="12" fillId="0" borderId="13" xfId="0" applyNumberFormat="1" applyFont="1" applyBorder="1" applyAlignment="1">
      <alignment horizontal="center" vertical="center"/>
    </xf>
    <xf numFmtId="183" fontId="12" fillId="0" borderId="33" xfId="0" applyNumberFormat="1" applyFont="1" applyBorder="1" applyAlignment="1">
      <alignment horizontal="center" vertical="center"/>
    </xf>
    <xf numFmtId="182" fontId="12" fillId="0" borderId="64" xfId="0" applyNumberFormat="1" applyFont="1" applyBorder="1" applyAlignment="1">
      <alignment horizontal="center" vertical="center"/>
    </xf>
    <xf numFmtId="182" fontId="12" fillId="0" borderId="13" xfId="0" applyNumberFormat="1" applyFont="1" applyBorder="1" applyAlignment="1">
      <alignment horizontal="center" vertical="center"/>
    </xf>
    <xf numFmtId="182" fontId="12" fillId="0" borderId="33" xfId="0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81" fontId="0" fillId="0" borderId="27" xfId="1" applyNumberFormat="1" applyFont="1" applyBorder="1" applyAlignment="1">
      <alignment horizontal="right" vertical="center"/>
    </xf>
    <xf numFmtId="181" fontId="0" fillId="0" borderId="23" xfId="1" applyNumberFormat="1" applyFont="1" applyBorder="1" applyAlignment="1">
      <alignment horizontal="right" vertical="center"/>
    </xf>
    <xf numFmtId="181" fontId="0" fillId="0" borderId="42" xfId="1" applyNumberFormat="1" applyFont="1" applyBorder="1" applyAlignment="1">
      <alignment horizontal="right" vertical="center"/>
    </xf>
    <xf numFmtId="181" fontId="0" fillId="0" borderId="40" xfId="1" applyNumberFormat="1" applyFont="1" applyBorder="1" applyAlignment="1">
      <alignment horizontal="right" vertical="center"/>
    </xf>
    <xf numFmtId="181" fontId="0" fillId="0" borderId="57" xfId="1" applyNumberFormat="1" applyFont="1" applyBorder="1" applyAlignment="1">
      <alignment horizontal="right" vertical="center"/>
    </xf>
    <xf numFmtId="181" fontId="0" fillId="0" borderId="58" xfId="1" applyNumberFormat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181" fontId="0" fillId="0" borderId="20" xfId="1" applyNumberFormat="1" applyFont="1" applyBorder="1" applyAlignment="1">
      <alignment horizontal="right" vertical="center"/>
    </xf>
    <xf numFmtId="181" fontId="0" fillId="0" borderId="33" xfId="1" applyNumberFormat="1" applyFont="1" applyBorder="1" applyAlignment="1">
      <alignment horizontal="right" vertical="center"/>
    </xf>
    <xf numFmtId="0" fontId="0" fillId="0" borderId="6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181" fontId="0" fillId="0" borderId="31" xfId="1" applyNumberFormat="1" applyFont="1" applyBorder="1" applyAlignment="1">
      <alignment horizontal="right" vertical="center"/>
    </xf>
    <xf numFmtId="181" fontId="0" fillId="0" borderId="32" xfId="1" applyNumberFormat="1" applyFont="1" applyBorder="1" applyAlignment="1">
      <alignment horizontal="right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183" fontId="12" fillId="0" borderId="65" xfId="0" applyNumberFormat="1" applyFont="1" applyBorder="1" applyAlignment="1">
      <alignment horizontal="center" vertical="center"/>
    </xf>
    <xf numFmtId="183" fontId="12" fillId="0" borderId="18" xfId="0" applyNumberFormat="1" applyFont="1" applyBorder="1" applyAlignment="1">
      <alignment horizontal="center" vertical="center"/>
    </xf>
    <xf numFmtId="183" fontId="12" fillId="0" borderId="37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indent="1" shrinkToFit="1"/>
    </xf>
    <xf numFmtId="181" fontId="0" fillId="0" borderId="21" xfId="1" applyNumberFormat="1" applyFont="1" applyBorder="1" applyAlignment="1">
      <alignment horizontal="right" vertical="center"/>
    </xf>
    <xf numFmtId="181" fontId="0" fillId="0" borderId="37" xfId="1" applyNumberFormat="1" applyFont="1" applyBorder="1" applyAlignment="1">
      <alignment horizontal="right" vertical="center"/>
    </xf>
    <xf numFmtId="181" fontId="4" fillId="0" borderId="46" xfId="1" applyNumberFormat="1" applyFont="1" applyBorder="1" applyAlignment="1">
      <alignment horizontal="right" vertical="center"/>
    </xf>
    <xf numFmtId="181" fontId="4" fillId="0" borderId="5" xfId="1" applyNumberFormat="1" applyFont="1" applyBorder="1" applyAlignment="1">
      <alignment horizontal="right" vertical="center"/>
    </xf>
    <xf numFmtId="181" fontId="5" fillId="0" borderId="46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horizontal="right" vertical="center"/>
    </xf>
    <xf numFmtId="0" fontId="0" fillId="6" borderId="5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3" borderId="71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left" vertical="center"/>
      <protection locked="0"/>
    </xf>
    <xf numFmtId="0" fontId="0" fillId="3" borderId="30" xfId="0" applyFill="1" applyBorder="1" applyAlignment="1" applyProtection="1">
      <alignment horizontal="left" vertical="center"/>
      <protection locked="0"/>
    </xf>
    <xf numFmtId="181" fontId="0" fillId="3" borderId="20" xfId="1" applyNumberFormat="1" applyFont="1" applyFill="1" applyBorder="1" applyAlignment="1" applyProtection="1">
      <alignment horizontal="right" vertical="center"/>
      <protection locked="0"/>
    </xf>
    <xf numFmtId="181" fontId="0" fillId="3" borderId="33" xfId="1" applyNumberFormat="1" applyFont="1" applyFill="1" applyBorder="1" applyAlignment="1" applyProtection="1">
      <alignment horizontal="right" vertical="center"/>
      <protection locked="0"/>
    </xf>
    <xf numFmtId="0" fontId="0" fillId="3" borderId="34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  <xf numFmtId="181" fontId="0" fillId="3" borderId="34" xfId="1" applyNumberFormat="1" applyFont="1" applyFill="1" applyBorder="1" applyAlignment="1" applyProtection="1">
      <alignment horizontal="right" vertical="center"/>
      <protection locked="0"/>
    </xf>
    <xf numFmtId="181" fontId="0" fillId="3" borderId="39" xfId="1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81" fontId="0" fillId="0" borderId="25" xfId="1" applyNumberFormat="1" applyFont="1" applyBorder="1" applyAlignment="1">
      <alignment horizontal="right" vertical="center"/>
    </xf>
    <xf numFmtId="181" fontId="0" fillId="0" borderId="2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81" fontId="0" fillId="0" borderId="13" xfId="1" applyNumberFormat="1" applyFont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181" fontId="0" fillId="0" borderId="45" xfId="1" applyNumberFormat="1" applyFont="1" applyBorder="1" applyAlignment="1">
      <alignment horizontal="right" vertical="center"/>
    </xf>
    <xf numFmtId="181" fontId="0" fillId="0" borderId="43" xfId="1" applyNumberFormat="1" applyFont="1" applyBorder="1" applyAlignment="1">
      <alignment horizontal="right" vertical="center"/>
    </xf>
    <xf numFmtId="0" fontId="0" fillId="0" borderId="27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indent="1" shrinkToFit="1"/>
    </xf>
    <xf numFmtId="0" fontId="0" fillId="0" borderId="13" xfId="0" applyBorder="1" applyAlignment="1">
      <alignment horizontal="left" vertical="center" indent="1" shrinkToFit="1"/>
    </xf>
    <xf numFmtId="180" fontId="0" fillId="3" borderId="72" xfId="0" applyNumberFormat="1" applyFill="1" applyBorder="1" applyAlignment="1" applyProtection="1">
      <alignment horizontal="left" vertical="center"/>
      <protection locked="0"/>
    </xf>
    <xf numFmtId="180" fontId="0" fillId="3" borderId="33" xfId="0" applyNumberForma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181" fontId="0" fillId="3" borderId="73" xfId="0" applyNumberFormat="1" applyFill="1" applyBorder="1" applyAlignment="1" applyProtection="1">
      <alignment horizontal="left" vertical="center"/>
      <protection locked="0"/>
    </xf>
    <xf numFmtId="181" fontId="0" fillId="3" borderId="18" xfId="0" applyNumberFormat="1" applyFill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 indent="1"/>
    </xf>
    <xf numFmtId="180" fontId="0" fillId="3" borderId="73" xfId="0" applyNumberFormat="1" applyFill="1" applyBorder="1" applyAlignment="1" applyProtection="1">
      <alignment horizontal="left" vertical="center"/>
      <protection locked="0"/>
    </xf>
    <xf numFmtId="180" fontId="0" fillId="3" borderId="37" xfId="0" applyNumberFormat="1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181" fontId="0" fillId="3" borderId="72" xfId="0" applyNumberFormat="1" applyFill="1" applyBorder="1" applyAlignment="1" applyProtection="1">
      <alignment horizontal="left" vertical="center"/>
      <protection locked="0"/>
    </xf>
    <xf numFmtId="181" fontId="0" fillId="3" borderId="13" xfId="0" applyNumberFormat="1" applyFill="1" applyBorder="1" applyAlignment="1" applyProtection="1">
      <alignment horizontal="left" vertical="center"/>
      <protection locked="0"/>
    </xf>
    <xf numFmtId="0" fontId="0" fillId="0" borderId="20" xfId="0" applyBorder="1" applyAlignment="1">
      <alignment horizontal="left" vertical="center" indent="1"/>
    </xf>
    <xf numFmtId="0" fontId="0" fillId="0" borderId="27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181" fontId="0" fillId="0" borderId="24" xfId="1" applyNumberFormat="1" applyFont="1" applyBorder="1" applyAlignment="1">
      <alignment horizontal="right" vertical="center"/>
    </xf>
    <xf numFmtId="181" fontId="0" fillId="0" borderId="0" xfId="1" applyNumberFormat="1" applyFont="1" applyBorder="1" applyAlignment="1">
      <alignment horizontal="right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181" fontId="0" fillId="3" borderId="72" xfId="1" applyNumberFormat="1" applyFont="1" applyFill="1" applyBorder="1" applyAlignment="1" applyProtection="1">
      <alignment horizontal="left" vertical="center"/>
      <protection locked="0"/>
    </xf>
    <xf numFmtId="181" fontId="0" fillId="3" borderId="16" xfId="1" applyNumberFormat="1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 wrapText="1" indent="1"/>
    </xf>
    <xf numFmtId="184" fontId="0" fillId="3" borderId="72" xfId="0" applyNumberFormat="1" applyFill="1" applyBorder="1" applyAlignment="1" applyProtection="1">
      <alignment horizontal="left" vertical="center"/>
      <protection locked="0"/>
    </xf>
    <xf numFmtId="184" fontId="0" fillId="3" borderId="13" xfId="0" applyNumberFormat="1" applyFill="1" applyBorder="1" applyAlignment="1" applyProtection="1">
      <alignment horizontal="left" vertical="center"/>
      <protection locked="0"/>
    </xf>
    <xf numFmtId="181" fontId="0" fillId="0" borderId="72" xfId="1" applyNumberFormat="1" applyFont="1" applyBorder="1" applyAlignment="1">
      <alignment horizontal="left" vertical="center"/>
    </xf>
    <xf numFmtId="181" fontId="0" fillId="0" borderId="33" xfId="1" applyNumberFormat="1" applyFont="1" applyBorder="1" applyAlignment="1">
      <alignment horizontal="left" vertical="center"/>
    </xf>
    <xf numFmtId="181" fontId="0" fillId="0" borderId="13" xfId="1" applyNumberFormat="1" applyFont="1" applyBorder="1" applyAlignment="1">
      <alignment horizontal="left" vertical="center"/>
    </xf>
    <xf numFmtId="181" fontId="0" fillId="3" borderId="33" xfId="1" applyNumberFormat="1" applyFont="1" applyFill="1" applyBorder="1" applyAlignment="1" applyProtection="1">
      <alignment horizontal="left" vertical="center"/>
      <protection locked="0"/>
    </xf>
    <xf numFmtId="181" fontId="0" fillId="0" borderId="20" xfId="1" applyNumberFormat="1" applyFont="1" applyBorder="1" applyAlignment="1">
      <alignment horizontal="left" vertical="center" indent="1"/>
    </xf>
    <xf numFmtId="181" fontId="0" fillId="0" borderId="13" xfId="1" applyNumberFormat="1" applyFont="1" applyBorder="1" applyAlignment="1">
      <alignment horizontal="left" vertical="center" indent="1"/>
    </xf>
    <xf numFmtId="191" fontId="0" fillId="3" borderId="72" xfId="0" applyNumberFormat="1" applyFill="1" applyBorder="1" applyAlignment="1" applyProtection="1">
      <alignment horizontal="left" vertical="center"/>
      <protection locked="0"/>
    </xf>
    <xf numFmtId="191" fontId="0" fillId="3" borderId="33" xfId="0" applyNumberFormat="1" applyFill="1" applyBorder="1" applyAlignment="1" applyProtection="1">
      <alignment horizontal="left" vertical="center"/>
      <protection locked="0"/>
    </xf>
    <xf numFmtId="180" fontId="0" fillId="3" borderId="16" xfId="0" applyNumberFormat="1" applyFill="1" applyBorder="1" applyAlignment="1" applyProtection="1">
      <alignment horizontal="left" vertical="center"/>
      <protection locked="0"/>
    </xf>
    <xf numFmtId="179" fontId="0" fillId="3" borderId="72" xfId="0" applyNumberFormat="1" applyFill="1" applyBorder="1" applyAlignment="1" applyProtection="1">
      <alignment horizontal="left" vertical="center"/>
      <protection locked="0"/>
    </xf>
    <xf numFmtId="179" fontId="0" fillId="3" borderId="33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 indent="1"/>
    </xf>
    <xf numFmtId="184" fontId="0" fillId="0" borderId="15" xfId="0" applyNumberFormat="1" applyBorder="1" applyAlignment="1">
      <alignment horizontal="left" vertical="center"/>
    </xf>
    <xf numFmtId="184" fontId="0" fillId="0" borderId="33" xfId="0" applyNumberFormat="1" applyBorder="1" applyAlignment="1">
      <alignment horizontal="left" vertical="center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178" fontId="0" fillId="3" borderId="74" xfId="0" applyNumberFormat="1" applyFill="1" applyBorder="1" applyAlignment="1" applyProtection="1">
      <alignment horizontal="left" vertical="center"/>
      <protection locked="0"/>
    </xf>
    <xf numFmtId="178" fontId="0" fillId="3" borderId="10" xfId="0" applyNumberFormat="1" applyFill="1" applyBorder="1" applyAlignment="1" applyProtection="1">
      <alignment horizontal="left" vertical="center"/>
      <protection locked="0"/>
    </xf>
    <xf numFmtId="178" fontId="0" fillId="0" borderId="31" xfId="0" applyNumberForma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178" fontId="0" fillId="3" borderId="32" xfId="0" applyNumberFormat="1" applyFill="1" applyBorder="1" applyAlignment="1" applyProtection="1">
      <alignment horizontal="left" vertical="center"/>
      <protection locked="0"/>
    </xf>
    <xf numFmtId="190" fontId="0" fillId="3" borderId="13" xfId="0" applyNumberForma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77" fontId="0" fillId="0" borderId="15" xfId="0" applyNumberFormat="1" applyBorder="1" applyAlignment="1">
      <alignment horizontal="left" vertical="center"/>
    </xf>
    <xf numFmtId="177" fontId="0" fillId="0" borderId="33" xfId="0" applyNumberFormat="1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185" fontId="0" fillId="0" borderId="72" xfId="1" applyNumberFormat="1" applyFont="1" applyBorder="1" applyAlignment="1">
      <alignment horizontal="left" vertical="center"/>
    </xf>
    <xf numFmtId="185" fontId="0" fillId="0" borderId="13" xfId="1" applyNumberFormat="1" applyFont="1" applyBorder="1" applyAlignment="1">
      <alignment horizontal="left" vertical="center"/>
    </xf>
    <xf numFmtId="189" fontId="0" fillId="0" borderId="72" xfId="1" applyNumberFormat="1" applyFont="1" applyBorder="1" applyAlignment="1">
      <alignment horizontal="left" vertical="center"/>
    </xf>
    <xf numFmtId="189" fontId="0" fillId="0" borderId="13" xfId="1" applyNumberFormat="1" applyFont="1" applyBorder="1" applyAlignment="1">
      <alignment horizontal="left" vertical="center"/>
    </xf>
    <xf numFmtId="194" fontId="0" fillId="0" borderId="72" xfId="1" applyNumberFormat="1" applyFont="1" applyBorder="1" applyAlignment="1">
      <alignment horizontal="left" vertical="center"/>
    </xf>
    <xf numFmtId="194" fontId="0" fillId="0" borderId="13" xfId="1" applyNumberFormat="1" applyFont="1" applyBorder="1" applyAlignment="1">
      <alignment horizontal="left" vertical="center"/>
    </xf>
    <xf numFmtId="189" fontId="0" fillId="0" borderId="73" xfId="1" applyNumberFormat="1" applyFont="1" applyBorder="1" applyAlignment="1">
      <alignment horizontal="left" vertical="center"/>
    </xf>
    <xf numFmtId="189" fontId="0" fillId="0" borderId="18" xfId="1" applyNumberFormat="1" applyFont="1" applyBorder="1" applyAlignment="1">
      <alignment horizontal="left" vertical="center"/>
    </xf>
    <xf numFmtId="176" fontId="0" fillId="3" borderId="0" xfId="0" applyNumberFormat="1" applyFill="1" applyAlignment="1" applyProtection="1">
      <alignment horizontal="left"/>
      <protection locked="0"/>
    </xf>
    <xf numFmtId="0" fontId="4" fillId="4" borderId="77" xfId="0" applyFont="1" applyFill="1" applyBorder="1" applyAlignment="1">
      <alignment horizontal="center"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187" fontId="0" fillId="0" borderId="72" xfId="1" applyNumberFormat="1" applyFont="1" applyBorder="1" applyAlignment="1">
      <alignment horizontal="left" vertical="center"/>
    </xf>
    <xf numFmtId="187" fontId="0" fillId="0" borderId="13" xfId="1" applyNumberFormat="1" applyFont="1" applyBorder="1" applyAlignment="1">
      <alignment horizontal="left" vertical="center"/>
    </xf>
    <xf numFmtId="186" fontId="0" fillId="0" borderId="72" xfId="1" applyNumberFormat="1" applyFont="1" applyBorder="1" applyAlignment="1">
      <alignment horizontal="left" vertical="center"/>
    </xf>
    <xf numFmtId="186" fontId="0" fillId="0" borderId="13" xfId="1" applyNumberFormat="1" applyFont="1" applyBorder="1" applyAlignment="1">
      <alignment horizontal="left" vertical="center"/>
    </xf>
    <xf numFmtId="188" fontId="0" fillId="0" borderId="72" xfId="1" applyNumberFormat="1" applyFont="1" applyBorder="1" applyAlignment="1">
      <alignment horizontal="left" vertical="center"/>
    </xf>
    <xf numFmtId="188" fontId="0" fillId="0" borderId="13" xfId="1" applyNumberFormat="1" applyFont="1" applyBorder="1" applyAlignment="1">
      <alignment horizontal="left" vertical="center"/>
    </xf>
    <xf numFmtId="188" fontId="0" fillId="0" borderId="74" xfId="1" applyNumberFormat="1" applyFont="1" applyBorder="1" applyAlignment="1">
      <alignment horizontal="left" vertical="center"/>
    </xf>
    <xf numFmtId="188" fontId="0" fillId="0" borderId="10" xfId="1" applyNumberFormat="1" applyFont="1" applyBorder="1" applyAlignment="1">
      <alignment horizontal="left" vertical="center"/>
    </xf>
    <xf numFmtId="188" fontId="0" fillId="0" borderId="74" xfId="1" applyNumberFormat="1" applyFont="1" applyBorder="1" applyAlignment="1">
      <alignment horizontal="left" vertical="center" indent="1"/>
    </xf>
    <xf numFmtId="188" fontId="0" fillId="0" borderId="10" xfId="1" applyNumberFormat="1" applyFont="1" applyBorder="1" applyAlignment="1">
      <alignment horizontal="left" vertical="center" indent="1"/>
    </xf>
    <xf numFmtId="188" fontId="0" fillId="0" borderId="72" xfId="1" applyNumberFormat="1" applyFont="1" applyBorder="1" applyAlignment="1">
      <alignment horizontal="left" vertical="center" indent="1"/>
    </xf>
    <xf numFmtId="188" fontId="0" fillId="0" borderId="13" xfId="1" applyNumberFormat="1" applyFont="1" applyBorder="1" applyAlignment="1">
      <alignment horizontal="left" vertical="center" indent="1"/>
    </xf>
    <xf numFmtId="194" fontId="0" fillId="0" borderId="72" xfId="1" applyNumberFormat="1" applyFont="1" applyBorder="1" applyAlignment="1">
      <alignment horizontal="left" vertical="center" indent="1"/>
    </xf>
    <xf numFmtId="194" fontId="0" fillId="0" borderId="13" xfId="1" applyNumberFormat="1" applyFont="1" applyBorder="1" applyAlignment="1">
      <alignment horizontal="left" vertical="center" indent="1"/>
    </xf>
    <xf numFmtId="189" fontId="0" fillId="0" borderId="72" xfId="1" applyNumberFormat="1" applyFont="1" applyBorder="1" applyAlignment="1">
      <alignment horizontal="left" vertical="center" indent="1"/>
    </xf>
    <xf numFmtId="189" fontId="0" fillId="0" borderId="13" xfId="1" applyNumberFormat="1" applyFont="1" applyBorder="1" applyAlignment="1">
      <alignment horizontal="left" vertical="center" indent="1"/>
    </xf>
    <xf numFmtId="185" fontId="0" fillId="0" borderId="72" xfId="1" applyNumberFormat="1" applyFont="1" applyBorder="1" applyAlignment="1">
      <alignment horizontal="left" vertical="center" indent="1"/>
    </xf>
    <xf numFmtId="185" fontId="0" fillId="0" borderId="13" xfId="1" applyNumberFormat="1" applyFont="1" applyBorder="1" applyAlignment="1">
      <alignment horizontal="left" vertical="center" indent="1"/>
    </xf>
    <xf numFmtId="186" fontId="0" fillId="0" borderId="72" xfId="1" applyNumberFormat="1" applyFont="1" applyBorder="1" applyAlignment="1">
      <alignment horizontal="left" vertical="center" indent="1"/>
    </xf>
    <xf numFmtId="186" fontId="0" fillId="0" borderId="13" xfId="1" applyNumberFormat="1" applyFont="1" applyBorder="1" applyAlignment="1">
      <alignment horizontal="left" vertical="center" indent="1"/>
    </xf>
    <xf numFmtId="194" fontId="0" fillId="7" borderId="72" xfId="1" applyNumberFormat="1" applyFont="1" applyFill="1" applyBorder="1" applyAlignment="1">
      <alignment horizontal="left" vertical="center" indent="1"/>
    </xf>
    <xf numFmtId="194" fontId="0" fillId="7" borderId="13" xfId="1" applyNumberFormat="1" applyFont="1" applyFill="1" applyBorder="1" applyAlignment="1">
      <alignment horizontal="left" vertical="center" indent="1"/>
    </xf>
    <xf numFmtId="187" fontId="0" fillId="0" borderId="72" xfId="1" applyNumberFormat="1" applyFont="1" applyBorder="1" applyAlignment="1">
      <alignment horizontal="left" vertical="center" indent="1"/>
    </xf>
    <xf numFmtId="187" fontId="0" fillId="0" borderId="13" xfId="1" applyNumberFormat="1" applyFont="1" applyBorder="1" applyAlignment="1">
      <alignment horizontal="left" vertical="center" indent="1"/>
    </xf>
    <xf numFmtId="189" fontId="0" fillId="0" borderId="73" xfId="1" applyNumberFormat="1" applyFont="1" applyBorder="1" applyAlignment="1">
      <alignment horizontal="left" vertical="center" indent="1"/>
    </xf>
    <xf numFmtId="189" fontId="0" fillId="0" borderId="18" xfId="1" applyNumberFormat="1" applyFont="1" applyBorder="1" applyAlignment="1">
      <alignment horizontal="left" vertical="center" indent="1"/>
    </xf>
    <xf numFmtId="0" fontId="0" fillId="0" borderId="73" xfId="0" applyBorder="1" applyAlignment="1">
      <alignment horizontal="left" vertical="center" indent="1"/>
    </xf>
    <xf numFmtId="0" fontId="11" fillId="7" borderId="25" xfId="0" applyFont="1" applyFill="1" applyBorder="1" applyAlignment="1">
      <alignment horizontal="left" vertical="center" wrapText="1" indent="1"/>
    </xf>
    <xf numFmtId="0" fontId="11" fillId="7" borderId="2" xfId="0" applyFont="1" applyFill="1" applyBorder="1" applyAlignment="1">
      <alignment horizontal="left" vertical="center" wrapText="1" indent="1"/>
    </xf>
    <xf numFmtId="0" fontId="11" fillId="7" borderId="3" xfId="0" applyFont="1" applyFill="1" applyBorder="1" applyAlignment="1">
      <alignment horizontal="left" vertical="center" wrapText="1" indent="1"/>
    </xf>
    <xf numFmtId="0" fontId="11" fillId="7" borderId="24" xfId="0" applyFont="1" applyFill="1" applyBorder="1" applyAlignment="1">
      <alignment horizontal="left" vertical="center" wrapText="1" indent="1"/>
    </xf>
    <xf numFmtId="0" fontId="11" fillId="7" borderId="0" xfId="0" applyFont="1" applyFill="1" applyAlignment="1">
      <alignment horizontal="left" vertical="center" wrapText="1" indent="1"/>
    </xf>
    <xf numFmtId="0" fontId="11" fillId="7" borderId="53" xfId="0" applyFont="1" applyFill="1" applyBorder="1" applyAlignment="1">
      <alignment horizontal="left" vertical="center" wrapText="1" indent="1"/>
    </xf>
    <xf numFmtId="0" fontId="11" fillId="7" borderId="46" xfId="0" applyFont="1" applyFill="1" applyBorder="1" applyAlignment="1">
      <alignment horizontal="left" vertical="center" wrapText="1" indent="1"/>
    </xf>
    <xf numFmtId="0" fontId="11" fillId="7" borderId="5" xfId="0" applyFont="1" applyFill="1" applyBorder="1" applyAlignment="1">
      <alignment horizontal="left" vertical="center" wrapText="1" indent="1"/>
    </xf>
    <xf numFmtId="0" fontId="11" fillId="7" borderId="6" xfId="0" applyFont="1" applyFill="1" applyBorder="1" applyAlignment="1">
      <alignment horizontal="left" vertical="center" wrapText="1" indent="1"/>
    </xf>
    <xf numFmtId="181" fontId="0" fillId="0" borderId="29" xfId="1" applyNumberFormat="1" applyFont="1" applyBorder="1" applyAlignment="1">
      <alignment horizontal="right" vertical="center"/>
    </xf>
    <xf numFmtId="181" fontId="0" fillId="0" borderId="30" xfId="1" applyNumberFormat="1" applyFont="1" applyBorder="1" applyAlignment="1">
      <alignment horizontal="right" vertical="center"/>
    </xf>
    <xf numFmtId="182" fontId="12" fillId="7" borderId="64" xfId="0" applyNumberFormat="1" applyFont="1" applyFill="1" applyBorder="1" applyAlignment="1">
      <alignment horizontal="center" vertical="center"/>
    </xf>
    <xf numFmtId="182" fontId="12" fillId="7" borderId="13" xfId="0" applyNumberFormat="1" applyFont="1" applyFill="1" applyBorder="1" applyAlignment="1">
      <alignment horizontal="center" vertical="center"/>
    </xf>
    <xf numFmtId="182" fontId="12" fillId="7" borderId="33" xfId="0" applyNumberFormat="1" applyFont="1" applyFill="1" applyBorder="1" applyAlignment="1">
      <alignment horizontal="center" vertical="center"/>
    </xf>
    <xf numFmtId="181" fontId="0" fillId="7" borderId="20" xfId="1" applyNumberFormat="1" applyFont="1" applyFill="1" applyBorder="1" applyAlignment="1">
      <alignment horizontal="right" vertical="center"/>
    </xf>
    <xf numFmtId="181" fontId="0" fillId="7" borderId="13" xfId="1" applyNumberFormat="1" applyFont="1" applyFill="1" applyBorder="1" applyAlignment="1">
      <alignment horizontal="right" vertical="center"/>
    </xf>
    <xf numFmtId="181" fontId="0" fillId="0" borderId="18" xfId="1" applyNumberFormat="1" applyFont="1" applyBorder="1" applyAlignment="1">
      <alignment horizontal="right" vertical="center"/>
    </xf>
    <xf numFmtId="0" fontId="11" fillId="7" borderId="20" xfId="0" applyFont="1" applyFill="1" applyBorder="1" applyAlignment="1">
      <alignment horizontal="left" vertical="center" wrapText="1" indent="1"/>
    </xf>
    <xf numFmtId="0" fontId="11" fillId="7" borderId="13" xfId="0" applyFont="1" applyFill="1" applyBorder="1" applyAlignment="1">
      <alignment horizontal="left" vertical="center" wrapText="1" indent="1"/>
    </xf>
    <xf numFmtId="0" fontId="11" fillId="7" borderId="16" xfId="0" applyFont="1" applyFill="1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339933"/>
      <color rgb="FFFFFFCC"/>
      <color rgb="FF003399"/>
      <color rgb="FF9900FF"/>
      <color rgb="FFFFCCFF"/>
      <color rgb="FF3366CC"/>
      <color rgb="FF9966FF"/>
      <color rgb="FFFF33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図 1" descr="http://aw.dw.impact-ad.jp/c/blue.velvet/?ac=70&amp;oid=c4ded3164f9cb330&amp;p=OSHIETExBADGE300_1&amp;w=300&amp;h=250&amp;if=0&amp;fv=2&amp;url=http%3A%2F%2Foshiete.goo.ne.jp%2Fqa%2F2229494.html&amp;ref=http%3A%2F%2Fwww.google.co.jp%2Furl%3Fsa%3Dt%26rct%3Dj%26q%3D%26esrc%3Ds%26source%3Dweb%26cd%3D2%26ved%3D0ahUKEwigs_aupozPAhUUSWMKHbRHBywQFggjMAE%26url%3Dhttp%253A%252F%252Foshiete.goo.ne.jp%252Fqa%252F2229494.html%26usg%3DAFQjCNG3ABcGxcs_GDOwBNXUmNmaVxRc8Q%26bvm%3Dbv.132479545%2Cd.cGc&amp;ss=50890620&amp;v=1.9.2">
          <a:extLst>
            <a:ext uri="{FF2B5EF4-FFF2-40B4-BE49-F238E27FC236}">
              <a16:creationId xmlns:a16="http://schemas.microsoft.com/office/drawing/2014/main" id="{92A03BF2-5DF3-40DE-A864-FA0C2C21D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19050</xdr:colOff>
      <xdr:row>7</xdr:row>
      <xdr:rowOff>0</xdr:rowOff>
    </xdr:from>
    <xdr:to>
      <xdr:col>9</xdr:col>
      <xdr:colOff>28575</xdr:colOff>
      <xdr:row>7</xdr:row>
      <xdr:rowOff>9525</xdr:rowOff>
    </xdr:to>
    <xdr:pic>
      <xdr:nvPicPr>
        <xdr:cNvPr id="3" name="図 2" descr="http://aw.dw.impact-ad.jp/c/blue.velvet/?ac=70&amp;oid=c4ded3164f9cb330&amp;p=OSHIETExBADGE300_2&amp;w=300&amp;h=250&amp;if=0&amp;fv=3&amp;url=http%3A%2F%2Foshiete.goo.ne.jp%2Fqa%2F2229494.html&amp;ref=http%3A%2F%2Fwww.google.co.jp%2Furl%3Fsa%3Dt%26rct%3Dj%26q%3D%26esrc%3Ds%26source%3Dweb%26cd%3D2%26ved%3D0ahUKEwigs_aupozPAhUUSWMKHbRHBywQFggjMAE%26url%3Dhttp%253A%252F%252Foshiete.goo.ne.jp%252Fqa%252F2229494.html%26usg%3DAFQjCNG3ABcGxcs_GDOwBNXUmNmaVxRc8Q%26bvm%3Dbv.132479545%2Cd.cGc&amp;ss=26403894&amp;v=1.9.2">
          <a:extLst>
            <a:ext uri="{FF2B5EF4-FFF2-40B4-BE49-F238E27FC236}">
              <a16:creationId xmlns:a16="http://schemas.microsoft.com/office/drawing/2014/main" id="{595C1639-E7C2-4678-9296-5982CB524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7</xdr:row>
      <xdr:rowOff>0</xdr:rowOff>
    </xdr:from>
    <xdr:to>
      <xdr:col>9</xdr:col>
      <xdr:colOff>47625</xdr:colOff>
      <xdr:row>7</xdr:row>
      <xdr:rowOff>9525</xdr:rowOff>
    </xdr:to>
    <xdr:pic>
      <xdr:nvPicPr>
        <xdr:cNvPr id="4" name="図 3" descr="http://aw.dw.impact-ad.jp/c/blue.velvet/?ac=70&amp;oid=c4ded3164f9cb330&amp;p=OSHIETExLONG&amp;w=728&amp;h=90&amp;if=0&amp;fv=3&amp;url=http%3A%2F%2Foshiete.goo.ne.jp%2Fqa%2F2229494.html&amp;ref=http%3A%2F%2Fwww.google.co.jp%2Furl%3Fsa%3Dt%26rct%3Dj%26q%3D%26esrc%3Ds%26source%3Dweb%26cd%3D2%26ved%3D0ahUKEwigs_aupozPAhUUSWMKHbRHBywQFggjMAE%26url%3Dhttp%253A%252F%252Foshiete.goo.ne.jp%252Fqa%252F2229494.html%26usg%3DAFQjCNG3ABcGxcs_GDOwBNXUmNmaVxRc8Q%26bvm%3Dbv.132479545%2Cd.cGc&amp;ss=8829578&amp;v=1.9.2">
          <a:extLst>
            <a:ext uri="{FF2B5EF4-FFF2-40B4-BE49-F238E27FC236}">
              <a16:creationId xmlns:a16="http://schemas.microsoft.com/office/drawing/2014/main" id="{512C0284-25C7-42F8-BC10-72EF282FD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</xdr:colOff>
      <xdr:row>7</xdr:row>
      <xdr:rowOff>0</xdr:rowOff>
    </xdr:from>
    <xdr:to>
      <xdr:col>9</xdr:col>
      <xdr:colOff>66675</xdr:colOff>
      <xdr:row>7</xdr:row>
      <xdr:rowOff>9525</xdr:rowOff>
    </xdr:to>
    <xdr:pic>
      <xdr:nvPicPr>
        <xdr:cNvPr id="5" name="図 4" descr="http://aw.dw.impact-ad.jp/c/blue.velvet/?ac=70&amp;oid=c4ded3164f9cb330&amp;p=OSHIETExBADGE300_2&amp;w=300&amp;h=250&amp;at=1&amp;vt=19843&amp;ss=26403894&amp;v=1.9.2">
          <a:extLst>
            <a:ext uri="{FF2B5EF4-FFF2-40B4-BE49-F238E27FC236}">
              <a16:creationId xmlns:a16="http://schemas.microsoft.com/office/drawing/2014/main" id="{B50AE038-E83E-4E7E-9F53-BD039E8E1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76200</xdr:colOff>
      <xdr:row>7</xdr:row>
      <xdr:rowOff>0</xdr:rowOff>
    </xdr:from>
    <xdr:to>
      <xdr:col>9</xdr:col>
      <xdr:colOff>85725</xdr:colOff>
      <xdr:row>7</xdr:row>
      <xdr:rowOff>9525</xdr:rowOff>
    </xdr:to>
    <xdr:pic>
      <xdr:nvPicPr>
        <xdr:cNvPr id="6" name="図 5" descr="http://aw.dw.impact-ad.jp/c/blue.velvet/?ac=70&amp;oid=c4ded3164f9cb330&amp;p=OSHIETExBADGE300_1&amp;w=300&amp;h=250&amp;at=1&amp;vt=21867&amp;ss=50890620&amp;v=1.9.2">
          <a:extLst>
            <a:ext uri="{FF2B5EF4-FFF2-40B4-BE49-F238E27FC236}">
              <a16:creationId xmlns:a16="http://schemas.microsoft.com/office/drawing/2014/main" id="{D91E49A7-7E28-4A2A-BE92-A7F57BA80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95250</xdr:colOff>
      <xdr:row>7</xdr:row>
      <xdr:rowOff>0</xdr:rowOff>
    </xdr:from>
    <xdr:to>
      <xdr:col>9</xdr:col>
      <xdr:colOff>104775</xdr:colOff>
      <xdr:row>7</xdr:row>
      <xdr:rowOff>9525</xdr:rowOff>
    </xdr:to>
    <xdr:pic>
      <xdr:nvPicPr>
        <xdr:cNvPr id="7" name="図 6" descr="http://aw.dw.impact-ad.jp/c/blue.velvet/?ac=70&amp;oid=c4ded3164f9cb330&amp;p=OSHIETExBADGE300_2&amp;w=300&amp;h=250&amp;at=5&amp;vt=28794&amp;ss=26403894&amp;v=1.9.2">
          <a:extLst>
            <a:ext uri="{FF2B5EF4-FFF2-40B4-BE49-F238E27FC236}">
              <a16:creationId xmlns:a16="http://schemas.microsoft.com/office/drawing/2014/main" id="{29F1DB4A-A0A7-4A1A-83F5-62A503541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7</xdr:row>
      <xdr:rowOff>0</xdr:rowOff>
    </xdr:from>
    <xdr:to>
      <xdr:col>9</xdr:col>
      <xdr:colOff>123825</xdr:colOff>
      <xdr:row>7</xdr:row>
      <xdr:rowOff>9525</xdr:rowOff>
    </xdr:to>
    <xdr:pic>
      <xdr:nvPicPr>
        <xdr:cNvPr id="8" name="図 7" descr="http://aw.dw.impact-ad.jp/c/blue.velvet/?ac=70&amp;oid=c4ded3164f9cb330&amp;p=OSHIETExBADGE300_2&amp;w=300&amp;h=250&amp;at=15&amp;vt=38791&amp;ss=26403894&amp;v=1.9.2">
          <a:extLst>
            <a:ext uri="{FF2B5EF4-FFF2-40B4-BE49-F238E27FC236}">
              <a16:creationId xmlns:a16="http://schemas.microsoft.com/office/drawing/2014/main" id="{A4E26C48-AAC4-4D21-9313-C970F83B4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図 1" descr="http://aw.dw.impact-ad.jp/c/blue.velvet/?ac=70&amp;oid=c4ded3164f9cb330&amp;p=OSHIETExBADGE300_1&amp;w=300&amp;h=250&amp;if=0&amp;fv=2&amp;url=http%3A%2F%2Foshiete.goo.ne.jp%2Fqa%2F2229494.html&amp;ref=http%3A%2F%2Fwww.google.co.jp%2Furl%3Fsa%3Dt%26rct%3Dj%26q%3D%26esrc%3Ds%26source%3Dweb%26cd%3D2%26ved%3D0ahUKEwigs_aupozPAhUUSWMKHbRHBywQFggjMAE%26url%3Dhttp%253A%252F%252Foshiete.goo.ne.jp%252Fqa%252F2229494.html%26usg%3DAFQjCNG3ABcGxcs_GDOwBNXUmNmaVxRc8Q%26bvm%3Dbv.132479545%2Cd.cGc&amp;ss=50890620&amp;v=1.9.2">
          <a:extLst>
            <a:ext uri="{FF2B5EF4-FFF2-40B4-BE49-F238E27FC236}">
              <a16:creationId xmlns:a16="http://schemas.microsoft.com/office/drawing/2014/main" id="{802BE302-C3AE-4A1C-A2E9-DE4E19D29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7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19050</xdr:colOff>
      <xdr:row>7</xdr:row>
      <xdr:rowOff>0</xdr:rowOff>
    </xdr:from>
    <xdr:to>
      <xdr:col>9</xdr:col>
      <xdr:colOff>28575</xdr:colOff>
      <xdr:row>7</xdr:row>
      <xdr:rowOff>9525</xdr:rowOff>
    </xdr:to>
    <xdr:pic>
      <xdr:nvPicPr>
        <xdr:cNvPr id="3" name="図 2" descr="http://aw.dw.impact-ad.jp/c/blue.velvet/?ac=70&amp;oid=c4ded3164f9cb330&amp;p=OSHIETExBADGE300_2&amp;w=300&amp;h=250&amp;if=0&amp;fv=3&amp;url=http%3A%2F%2Foshiete.goo.ne.jp%2Fqa%2F2229494.html&amp;ref=http%3A%2F%2Fwww.google.co.jp%2Furl%3Fsa%3Dt%26rct%3Dj%26q%3D%26esrc%3Ds%26source%3Dweb%26cd%3D2%26ved%3D0ahUKEwigs_aupozPAhUUSWMKHbRHBywQFggjMAE%26url%3Dhttp%253A%252F%252Foshiete.goo.ne.jp%252Fqa%252F2229494.html%26usg%3DAFQjCNG3ABcGxcs_GDOwBNXUmNmaVxRc8Q%26bvm%3Dbv.132479545%2Cd.cGc&amp;ss=26403894&amp;v=1.9.2">
          <a:extLst>
            <a:ext uri="{FF2B5EF4-FFF2-40B4-BE49-F238E27FC236}">
              <a16:creationId xmlns:a16="http://schemas.microsoft.com/office/drawing/2014/main" id="{5C9628DC-B5D9-4D65-9DAA-51D16DB4E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7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7</xdr:row>
      <xdr:rowOff>0</xdr:rowOff>
    </xdr:from>
    <xdr:to>
      <xdr:col>9</xdr:col>
      <xdr:colOff>47625</xdr:colOff>
      <xdr:row>7</xdr:row>
      <xdr:rowOff>9525</xdr:rowOff>
    </xdr:to>
    <xdr:pic>
      <xdr:nvPicPr>
        <xdr:cNvPr id="4" name="図 3" descr="http://aw.dw.impact-ad.jp/c/blue.velvet/?ac=70&amp;oid=c4ded3164f9cb330&amp;p=OSHIETExLONG&amp;w=728&amp;h=90&amp;if=0&amp;fv=3&amp;url=http%3A%2F%2Foshiete.goo.ne.jp%2Fqa%2F2229494.html&amp;ref=http%3A%2F%2Fwww.google.co.jp%2Furl%3Fsa%3Dt%26rct%3Dj%26q%3D%26esrc%3Ds%26source%3Dweb%26cd%3D2%26ved%3D0ahUKEwigs_aupozPAhUUSWMKHbRHBywQFggjMAE%26url%3Dhttp%253A%252F%252Foshiete.goo.ne.jp%252Fqa%252F2229494.html%26usg%3DAFQjCNG3ABcGxcs_GDOwBNXUmNmaVxRc8Q%26bvm%3Dbv.132479545%2Cd.cGc&amp;ss=8829578&amp;v=1.9.2">
          <a:extLst>
            <a:ext uri="{FF2B5EF4-FFF2-40B4-BE49-F238E27FC236}">
              <a16:creationId xmlns:a16="http://schemas.microsoft.com/office/drawing/2014/main" id="{15CE4620-0587-4926-86FF-5157EE67F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7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</xdr:colOff>
      <xdr:row>7</xdr:row>
      <xdr:rowOff>0</xdr:rowOff>
    </xdr:from>
    <xdr:to>
      <xdr:col>9</xdr:col>
      <xdr:colOff>66675</xdr:colOff>
      <xdr:row>7</xdr:row>
      <xdr:rowOff>9525</xdr:rowOff>
    </xdr:to>
    <xdr:pic>
      <xdr:nvPicPr>
        <xdr:cNvPr id="5" name="図 4" descr="http://aw.dw.impact-ad.jp/c/blue.velvet/?ac=70&amp;oid=c4ded3164f9cb330&amp;p=OSHIETExBADGE300_2&amp;w=300&amp;h=250&amp;at=1&amp;vt=19843&amp;ss=26403894&amp;v=1.9.2">
          <a:extLst>
            <a:ext uri="{FF2B5EF4-FFF2-40B4-BE49-F238E27FC236}">
              <a16:creationId xmlns:a16="http://schemas.microsoft.com/office/drawing/2014/main" id="{2C1F619F-B5CE-409F-BB81-6DE017370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76200</xdr:colOff>
      <xdr:row>7</xdr:row>
      <xdr:rowOff>0</xdr:rowOff>
    </xdr:from>
    <xdr:to>
      <xdr:col>9</xdr:col>
      <xdr:colOff>85725</xdr:colOff>
      <xdr:row>7</xdr:row>
      <xdr:rowOff>9525</xdr:rowOff>
    </xdr:to>
    <xdr:pic>
      <xdr:nvPicPr>
        <xdr:cNvPr id="6" name="図 5" descr="http://aw.dw.impact-ad.jp/c/blue.velvet/?ac=70&amp;oid=c4ded3164f9cb330&amp;p=OSHIETExBADGE300_1&amp;w=300&amp;h=250&amp;at=1&amp;vt=21867&amp;ss=50890620&amp;v=1.9.2">
          <a:extLst>
            <a:ext uri="{FF2B5EF4-FFF2-40B4-BE49-F238E27FC236}">
              <a16:creationId xmlns:a16="http://schemas.microsoft.com/office/drawing/2014/main" id="{0C505847-FB2C-4B1A-BC16-004918795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7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95250</xdr:colOff>
      <xdr:row>7</xdr:row>
      <xdr:rowOff>0</xdr:rowOff>
    </xdr:from>
    <xdr:to>
      <xdr:col>9</xdr:col>
      <xdr:colOff>104775</xdr:colOff>
      <xdr:row>7</xdr:row>
      <xdr:rowOff>9525</xdr:rowOff>
    </xdr:to>
    <xdr:pic>
      <xdr:nvPicPr>
        <xdr:cNvPr id="7" name="図 6" descr="http://aw.dw.impact-ad.jp/c/blue.velvet/?ac=70&amp;oid=c4ded3164f9cb330&amp;p=OSHIETExBADGE300_2&amp;w=300&amp;h=250&amp;at=5&amp;vt=28794&amp;ss=26403894&amp;v=1.9.2">
          <a:extLst>
            <a:ext uri="{FF2B5EF4-FFF2-40B4-BE49-F238E27FC236}">
              <a16:creationId xmlns:a16="http://schemas.microsoft.com/office/drawing/2014/main" id="{9BB307AC-2C72-4AF0-A528-339E34F5F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7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7</xdr:row>
      <xdr:rowOff>0</xdr:rowOff>
    </xdr:from>
    <xdr:to>
      <xdr:col>9</xdr:col>
      <xdr:colOff>123825</xdr:colOff>
      <xdr:row>7</xdr:row>
      <xdr:rowOff>9525</xdr:rowOff>
    </xdr:to>
    <xdr:pic>
      <xdr:nvPicPr>
        <xdr:cNvPr id="8" name="図 7" descr="http://aw.dw.impact-ad.jp/c/blue.velvet/?ac=70&amp;oid=c4ded3164f9cb330&amp;p=OSHIETExBADGE300_2&amp;w=300&amp;h=250&amp;at=15&amp;vt=38791&amp;ss=26403894&amp;v=1.9.2">
          <a:extLst>
            <a:ext uri="{FF2B5EF4-FFF2-40B4-BE49-F238E27FC236}">
              <a16:creationId xmlns:a16="http://schemas.microsoft.com/office/drawing/2014/main" id="{27B80CE3-0780-4A4E-9C0E-1A31D35F7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173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FF"/>
    <pageSetUpPr fitToPage="1"/>
  </sheetPr>
  <dimension ref="A1:W66"/>
  <sheetViews>
    <sheetView tabSelected="1" view="pageBreakPreview" zoomScaleNormal="100" zoomScaleSheetLayoutView="100" workbookViewId="0">
      <selection activeCell="M2" sqref="M2"/>
    </sheetView>
  </sheetViews>
  <sheetFormatPr defaultRowHeight="13.5" x14ac:dyDescent="0.15"/>
  <cols>
    <col min="1" max="3" width="8.625" style="1" customWidth="1"/>
    <col min="4" max="7" width="8.625" style="36" customWidth="1"/>
    <col min="8" max="9" width="8.625" customWidth="1"/>
    <col min="10" max="11" width="8.625" style="36" customWidth="1"/>
    <col min="12" max="15" width="8.625" customWidth="1"/>
    <col min="16" max="17" width="8.625" style="36" customWidth="1"/>
    <col min="18" max="23" width="8.625" customWidth="1"/>
  </cols>
  <sheetData>
    <row r="1" spans="1:23" ht="39.75" customHeight="1" x14ac:dyDescent="0.15">
      <c r="A1" s="1" t="s">
        <v>59</v>
      </c>
    </row>
    <row r="2" spans="1:23" ht="30" customHeight="1" x14ac:dyDescent="0.15">
      <c r="A2" s="18" t="s">
        <v>93</v>
      </c>
      <c r="B2"/>
      <c r="C2"/>
      <c r="T2" s="20" t="s">
        <v>44</v>
      </c>
      <c r="U2" s="290"/>
      <c r="V2" s="290"/>
    </row>
    <row r="3" spans="1:23" x14ac:dyDescent="0.15">
      <c r="A3" s="42" t="s">
        <v>87</v>
      </c>
    </row>
    <row r="4" spans="1:23" ht="14.25" thickBot="1" x14ac:dyDescent="0.2"/>
    <row r="5" spans="1:23" x14ac:dyDescent="0.15">
      <c r="A5" s="291" t="s">
        <v>62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3"/>
    </row>
    <row r="6" spans="1:23" ht="14.25" thickBot="1" x14ac:dyDescent="0.2">
      <c r="A6" s="294" t="s">
        <v>19</v>
      </c>
      <c r="B6" s="295"/>
      <c r="C6" s="295"/>
      <c r="D6" s="295"/>
      <c r="E6" s="295"/>
      <c r="F6" s="295"/>
      <c r="G6" s="296" t="s">
        <v>63</v>
      </c>
      <c r="H6" s="295"/>
      <c r="I6" s="295"/>
      <c r="J6" s="295"/>
      <c r="K6" s="297"/>
      <c r="L6" s="294" t="s">
        <v>19</v>
      </c>
      <c r="M6" s="295"/>
      <c r="N6" s="295"/>
      <c r="O6" s="295"/>
      <c r="P6" s="295"/>
      <c r="Q6" s="295"/>
      <c r="R6" s="296" t="s">
        <v>64</v>
      </c>
      <c r="S6" s="295"/>
      <c r="T6" s="295"/>
      <c r="U6" s="295"/>
      <c r="V6" s="297"/>
    </row>
    <row r="7" spans="1:23" ht="14.1" customHeight="1" x14ac:dyDescent="0.15">
      <c r="A7" s="267" t="s">
        <v>15</v>
      </c>
      <c r="B7" s="268"/>
      <c r="C7" s="268"/>
      <c r="D7" s="268"/>
      <c r="E7" s="268"/>
      <c r="F7" s="268"/>
      <c r="G7" s="304">
        <v>6000</v>
      </c>
      <c r="H7" s="305"/>
      <c r="I7" s="305"/>
      <c r="J7" s="33"/>
      <c r="K7" s="15"/>
      <c r="L7" s="267" t="s">
        <v>52</v>
      </c>
      <c r="M7" s="268"/>
      <c r="N7" s="268"/>
      <c r="O7" s="268"/>
      <c r="P7" s="268"/>
      <c r="Q7" s="268"/>
      <c r="R7" s="47" t="s">
        <v>73</v>
      </c>
      <c r="S7" s="37"/>
      <c r="T7" s="26"/>
      <c r="U7" s="33"/>
      <c r="V7" s="27"/>
      <c r="W7" s="21"/>
    </row>
    <row r="8" spans="1:23" ht="14.1" customHeight="1" x14ac:dyDescent="0.15">
      <c r="A8" s="233" t="s">
        <v>16</v>
      </c>
      <c r="B8" s="234"/>
      <c r="C8" s="234"/>
      <c r="D8" s="234"/>
      <c r="E8" s="234"/>
      <c r="F8" s="234"/>
      <c r="G8" s="302">
        <v>8700</v>
      </c>
      <c r="H8" s="303"/>
      <c r="I8" s="303"/>
      <c r="J8" s="34"/>
      <c r="K8" s="6"/>
      <c r="L8" s="233" t="s">
        <v>65</v>
      </c>
      <c r="M8" s="234"/>
      <c r="N8" s="234"/>
      <c r="O8" s="234"/>
      <c r="P8" s="234"/>
      <c r="Q8" s="234"/>
      <c r="R8" s="48" t="s">
        <v>74</v>
      </c>
      <c r="S8" s="38"/>
      <c r="T8" s="23"/>
      <c r="U8" s="35"/>
      <c r="V8" s="25"/>
      <c r="W8" s="21"/>
    </row>
    <row r="9" spans="1:23" ht="14.1" customHeight="1" x14ac:dyDescent="0.15">
      <c r="A9" s="233" t="s">
        <v>17</v>
      </c>
      <c r="B9" s="234"/>
      <c r="C9" s="234"/>
      <c r="D9" s="234"/>
      <c r="E9" s="234"/>
      <c r="F9" s="234"/>
      <c r="G9" s="302">
        <v>1000</v>
      </c>
      <c r="H9" s="303"/>
      <c r="I9" s="303"/>
      <c r="J9" s="34"/>
      <c r="K9" s="6"/>
      <c r="L9" s="233" t="s">
        <v>50</v>
      </c>
      <c r="M9" s="234"/>
      <c r="N9" s="234"/>
      <c r="O9" s="234"/>
      <c r="P9" s="234"/>
      <c r="Q9" s="234"/>
      <c r="R9" s="300">
        <v>2380</v>
      </c>
      <c r="S9" s="301"/>
      <c r="T9" s="301"/>
      <c r="U9" s="34"/>
      <c r="V9" s="24"/>
      <c r="W9" s="21"/>
    </row>
    <row r="10" spans="1:23" ht="14.1" customHeight="1" x14ac:dyDescent="0.15">
      <c r="A10" s="233" t="s">
        <v>13</v>
      </c>
      <c r="B10" s="234"/>
      <c r="C10" s="234"/>
      <c r="D10" s="234"/>
      <c r="E10" s="234"/>
      <c r="F10" s="234"/>
      <c r="G10" s="286">
        <v>20</v>
      </c>
      <c r="H10" s="287"/>
      <c r="I10" s="287"/>
      <c r="J10" s="44"/>
      <c r="K10" s="7">
        <v>0.2</v>
      </c>
      <c r="L10" s="233" t="s">
        <v>51</v>
      </c>
      <c r="M10" s="234"/>
      <c r="N10" s="234"/>
      <c r="O10" s="234"/>
      <c r="P10" s="234"/>
      <c r="Q10" s="234"/>
      <c r="R10" s="298">
        <v>10000</v>
      </c>
      <c r="S10" s="299"/>
      <c r="T10" s="299"/>
      <c r="U10" s="34"/>
      <c r="V10" s="24"/>
      <c r="W10" s="21"/>
    </row>
    <row r="11" spans="1:23" ht="14.1" customHeight="1" x14ac:dyDescent="0.15">
      <c r="A11" s="233" t="s">
        <v>25</v>
      </c>
      <c r="B11" s="234"/>
      <c r="C11" s="234"/>
      <c r="D11" s="234"/>
      <c r="E11" s="234"/>
      <c r="F11" s="234"/>
      <c r="G11" s="286">
        <v>30</v>
      </c>
      <c r="H11" s="287"/>
      <c r="I11" s="287"/>
      <c r="J11" s="43"/>
      <c r="K11" s="7">
        <v>0.3</v>
      </c>
      <c r="L11" s="233"/>
      <c r="M11" s="234"/>
      <c r="N11" s="234"/>
      <c r="O11" s="234"/>
      <c r="P11" s="234"/>
      <c r="Q11" s="234"/>
      <c r="R11" s="284"/>
      <c r="S11" s="285"/>
      <c r="T11" s="285"/>
      <c r="U11" s="40"/>
      <c r="V11" s="24"/>
      <c r="W11" s="21"/>
    </row>
    <row r="12" spans="1:23" ht="14.1" customHeight="1" x14ac:dyDescent="0.15">
      <c r="A12" s="233" t="s">
        <v>49</v>
      </c>
      <c r="B12" s="234"/>
      <c r="C12" s="234"/>
      <c r="D12" s="234"/>
      <c r="E12" s="234"/>
      <c r="F12" s="234"/>
      <c r="G12" s="282">
        <v>10</v>
      </c>
      <c r="H12" s="283"/>
      <c r="I12" s="283"/>
      <c r="J12" s="34"/>
      <c r="K12" s="7"/>
      <c r="L12" s="233"/>
      <c r="M12" s="234"/>
      <c r="N12" s="234"/>
      <c r="O12" s="234"/>
      <c r="P12" s="234"/>
      <c r="Q12" s="234"/>
      <c r="R12" s="282"/>
      <c r="S12" s="283"/>
      <c r="T12" s="283"/>
      <c r="U12" s="34"/>
      <c r="V12" s="25"/>
      <c r="W12" s="21"/>
    </row>
    <row r="13" spans="1:23" ht="14.1" customHeight="1" thickBot="1" x14ac:dyDescent="0.2">
      <c r="A13" s="226" t="s">
        <v>75</v>
      </c>
      <c r="B13" s="227"/>
      <c r="C13" s="227"/>
      <c r="D13" s="227"/>
      <c r="E13" s="227"/>
      <c r="F13" s="227"/>
      <c r="G13" s="288">
        <v>10000</v>
      </c>
      <c r="H13" s="289"/>
      <c r="I13" s="289"/>
      <c r="J13" s="41"/>
      <c r="K13" s="22">
        <v>3</v>
      </c>
      <c r="L13" s="226"/>
      <c r="M13" s="227"/>
      <c r="N13" s="227"/>
      <c r="O13" s="227"/>
      <c r="P13" s="227"/>
      <c r="Q13" s="227"/>
      <c r="R13" s="280"/>
      <c r="S13" s="281"/>
      <c r="T13" s="281"/>
      <c r="U13" s="12"/>
      <c r="V13" s="13"/>
    </row>
    <row r="14" spans="1:23" ht="20.100000000000001" customHeight="1" thickBot="1" x14ac:dyDescent="0.2"/>
    <row r="15" spans="1:23" ht="14.25" thickBot="1" x14ac:dyDescent="0.2">
      <c r="A15" s="275" t="s">
        <v>60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7"/>
    </row>
    <row r="16" spans="1:23" ht="14.1" customHeight="1" x14ac:dyDescent="0.15">
      <c r="A16" s="267" t="s">
        <v>2</v>
      </c>
      <c r="B16" s="268"/>
      <c r="C16" s="268"/>
      <c r="D16" s="268"/>
      <c r="E16" s="268"/>
      <c r="F16" s="269"/>
      <c r="G16" s="270"/>
      <c r="H16" s="271" t="s">
        <v>43</v>
      </c>
      <c r="I16" s="272"/>
      <c r="J16" s="272"/>
      <c r="K16" s="272"/>
      <c r="L16" s="269"/>
      <c r="M16" s="273"/>
      <c r="N16" s="45"/>
      <c r="O16" s="8"/>
      <c r="P16" s="8"/>
      <c r="Q16" s="8"/>
      <c r="R16" s="14"/>
      <c r="S16" s="8"/>
      <c r="T16" s="8"/>
      <c r="U16" s="8"/>
      <c r="V16" s="5"/>
    </row>
    <row r="17" spans="1:22" ht="25.5" customHeight="1" x14ac:dyDescent="0.15">
      <c r="A17" s="250" t="s">
        <v>97</v>
      </c>
      <c r="B17" s="345"/>
      <c r="C17" s="345"/>
      <c r="D17" s="345"/>
      <c r="E17" s="345"/>
      <c r="F17" s="46" t="s">
        <v>4</v>
      </c>
      <c r="G17" s="274"/>
      <c r="H17" s="274"/>
      <c r="I17" s="34" t="s">
        <v>35</v>
      </c>
      <c r="J17" s="274"/>
      <c r="K17" s="274"/>
      <c r="L17" s="237" t="s">
        <v>5</v>
      </c>
      <c r="M17" s="234"/>
      <c r="N17" s="264"/>
      <c r="O17" s="278" t="str">
        <f>IF($G$17=0,"",DATEDIF(DATE(YEAR($G$17),MONTH($G$17),1),DATE(YEAR($J$17),MONTH($J$17)+1,0),"ｍ")+1&amp;"ヶ月")</f>
        <v/>
      </c>
      <c r="P17" s="279"/>
      <c r="Q17" s="31"/>
      <c r="R17" s="32"/>
      <c r="S17" s="32"/>
      <c r="T17" s="32"/>
      <c r="U17" s="32"/>
      <c r="V17" s="39"/>
    </row>
    <row r="18" spans="1:22" ht="14.1" customHeight="1" x14ac:dyDescent="0.15">
      <c r="A18" s="233" t="s">
        <v>67</v>
      </c>
      <c r="B18" s="234"/>
      <c r="C18" s="234"/>
      <c r="D18" s="234"/>
      <c r="E18" s="234"/>
      <c r="F18" s="262"/>
      <c r="G18" s="263"/>
      <c r="H18" s="10"/>
      <c r="I18" s="10"/>
      <c r="J18" s="34"/>
      <c r="K18" s="34"/>
      <c r="L18" s="237" t="s">
        <v>6</v>
      </c>
      <c r="M18" s="234"/>
      <c r="N18" s="264"/>
      <c r="O18" s="265" t="str">
        <f>IF($F$18=0,"",IF(AND($F$18&lt;=4),3,IF(AND($F$18&gt;=5,$F$18&lt;=24),6,IF(AND($F$18&gt;=25,$F$18&lt;=49),9,IF(AND($F$18&gt;=50,$F$18&lt;=74),18,IF(AND($F$18&gt;=75,$F$18&lt;=99),27,IF(AND($F$18&gt;=100,$F$18&lt;=124),36,IF(AND($F$18&gt;=125,$F$18&lt;=149),45,IF(AND($F$18&gt;=150,$F$18&lt;=174),54,IF(AND($F$18&gt;=175,$F$18&lt;=199),63,IF(AND($F$18&gt;=200,$F$18&lt;=224),72,IF(AND($F$18&gt;=225,$F$18&lt;=249),81,IF(AND($F$18&gt;=250,$F$18&lt;=274),90,IF(AND($F$18&gt;=275,$F$18&lt;=299),99,IF(AND($F$18&gt;=300,$F$18&lt;=324),108,IF(AND($F$18&gt;=325,$F$18&lt;=349),117,IF(AND($F$18&gt;=350,$F$18&lt;=374),126,IF(AND($F$18&gt;=375,$F$18&lt;=399),135,IF(AND($F$18&gt;=400,$F$18&lt;=424),144,IF(AND($F$18&gt;=425,$F$18&lt;=449),153,IF(AND($F$18&gt;=450,$F$18&lt;=474),162,IF(AND($F$18&gt;=475,$F$18&lt;=499),171,IF(AND($F$18&gt;=500,$F$18&lt;=524),180,IF(AND($F$18&gt;=525,$F$18&lt;=549),189))))))))))))))))))))))))</f>
        <v/>
      </c>
      <c r="P18" s="266"/>
      <c r="Q18" s="34"/>
      <c r="R18" s="19"/>
      <c r="S18" s="9"/>
      <c r="T18" s="9"/>
      <c r="U18" s="9"/>
      <c r="V18" s="6"/>
    </row>
    <row r="19" spans="1:22" ht="14.1" customHeight="1" x14ac:dyDescent="0.15">
      <c r="A19" s="233" t="s">
        <v>1</v>
      </c>
      <c r="B19" s="234"/>
      <c r="C19" s="234"/>
      <c r="D19" s="234"/>
      <c r="E19" s="234"/>
      <c r="F19" s="262"/>
      <c r="G19" s="263"/>
      <c r="H19" s="10"/>
      <c r="I19" s="10"/>
      <c r="J19" s="34"/>
      <c r="K19" s="34"/>
      <c r="L19" s="237" t="s">
        <v>7</v>
      </c>
      <c r="M19" s="234"/>
      <c r="N19" s="264"/>
      <c r="O19" s="265" t="str">
        <f>IF($F$19=0,"",IF(AND($F$19&lt;=4),3,IF(AND($F$19&gt;=5,$F$19&lt;=24),9,IF(AND($F$19&gt;=25,$F$19&lt;=49),15,IF(AND($F$19&gt;=50,$F$19&lt;=74),24,IF(AND($F$19&gt;=75,$F$19&lt;=99),33,IF(AND($F$19&gt;=100,$F$19&lt;=124),42,IF(AND($F$19&gt;=125,$F$19&lt;=149),51,IF(AND($F$19&gt;=150,$F$19&lt;=174),60,IF(AND($F$19&gt;=175,$F$19&lt;=199),69,IF(AND($F$19&gt;=200,$F$19&lt;=224),78,IF(AND($F$19&gt;=225,$F$19&lt;=249),87,IF(AND($F$19&gt;=250,$F$19&lt;=274),96,IF(AND($F$19&gt;=275,$F$19&lt;=299),105,IF(AND($F$19&gt;=300,$F$19&lt;=324),114,IF(AND($F$19&gt;=325,$F$19&lt;=349),123,IF(AND($F$19&gt;=350,$F$19&lt;=374),132,IF(AND($F$19&gt;=375,$F$19&lt;=399),141,IF(AND($F$19&gt;=400,$F$19&lt;=424),150,IF(AND($F$19&gt;=425,$F$19&lt;=449),159,IF(AND($F$19&gt;=450,$F$19&lt;=474),168,IF(AND($F$19&gt;=475,$F$19&lt;=499),177,IF(AND($F$19&gt;=500,$F$19&lt;=524),186,IF(AND($F$19&gt;=525,$F$19&lt;=549),195))))))))))))))))))))))))</f>
        <v/>
      </c>
      <c r="P19" s="266"/>
      <c r="Q19" s="34"/>
      <c r="R19" s="19"/>
      <c r="S19" s="9"/>
      <c r="T19" s="9"/>
      <c r="U19" s="9"/>
      <c r="V19" s="6"/>
    </row>
    <row r="20" spans="1:22" ht="14.1" customHeight="1" x14ac:dyDescent="0.15">
      <c r="A20" s="233" t="s">
        <v>14</v>
      </c>
      <c r="B20" s="234"/>
      <c r="C20" s="234"/>
      <c r="D20" s="234"/>
      <c r="E20" s="234"/>
      <c r="F20" s="251"/>
      <c r="G20" s="252"/>
      <c r="H20" s="237" t="s">
        <v>0</v>
      </c>
      <c r="I20" s="234"/>
      <c r="J20" s="234"/>
      <c r="K20" s="224"/>
      <c r="L20" s="225"/>
      <c r="M20" s="257" t="s">
        <v>40</v>
      </c>
      <c r="N20" s="258"/>
      <c r="O20" s="258"/>
      <c r="P20" s="224"/>
      <c r="Q20" s="225"/>
      <c r="R20" s="257" t="s">
        <v>41</v>
      </c>
      <c r="S20" s="258"/>
      <c r="T20" s="258"/>
      <c r="U20" s="224"/>
      <c r="V20" s="261"/>
    </row>
    <row r="21" spans="1:22" ht="14.1" customHeight="1" x14ac:dyDescent="0.15">
      <c r="A21" s="233" t="s">
        <v>10</v>
      </c>
      <c r="B21" s="234"/>
      <c r="C21" s="234"/>
      <c r="D21" s="234"/>
      <c r="E21" s="234"/>
      <c r="F21" s="253" t="str">
        <f>IF($F$20*$G$7=0,"",$F$20*$G$7)</f>
        <v/>
      </c>
      <c r="G21" s="255"/>
      <c r="H21" s="237" t="s">
        <v>29</v>
      </c>
      <c r="I21" s="234"/>
      <c r="J21" s="234"/>
      <c r="K21" s="253" t="str">
        <f>IFERROR(ROUNDUP($F$21/$K$20,0),"")</f>
        <v/>
      </c>
      <c r="L21" s="254"/>
      <c r="M21" s="237" t="s">
        <v>36</v>
      </c>
      <c r="N21" s="234"/>
      <c r="O21" s="234"/>
      <c r="P21" s="248"/>
      <c r="Q21" s="256"/>
      <c r="R21" s="237" t="s">
        <v>39</v>
      </c>
      <c r="S21" s="234"/>
      <c r="T21" s="234"/>
      <c r="U21" s="248"/>
      <c r="V21" s="249"/>
    </row>
    <row r="22" spans="1:22" ht="14.1" customHeight="1" x14ac:dyDescent="0.15">
      <c r="A22" s="233" t="s">
        <v>12</v>
      </c>
      <c r="B22" s="234"/>
      <c r="C22" s="234"/>
      <c r="D22" s="234"/>
      <c r="E22" s="234"/>
      <c r="F22" s="253" t="str">
        <f>IF($F$20*$G$8=0,"",$F$20*$G$8)</f>
        <v/>
      </c>
      <c r="G22" s="255"/>
      <c r="H22" s="237" t="s">
        <v>30</v>
      </c>
      <c r="I22" s="234"/>
      <c r="J22" s="234"/>
      <c r="K22" s="253" t="str">
        <f>IFERROR(ROUNDUP($F$22/$K$20,0),"")</f>
        <v/>
      </c>
      <c r="L22" s="254"/>
      <c r="M22" s="237" t="s">
        <v>37</v>
      </c>
      <c r="N22" s="234"/>
      <c r="O22" s="234"/>
      <c r="P22" s="248"/>
      <c r="Q22" s="256"/>
      <c r="R22" s="237" t="s">
        <v>38</v>
      </c>
      <c r="S22" s="234"/>
      <c r="T22" s="234"/>
      <c r="U22" s="248"/>
      <c r="V22" s="249"/>
    </row>
    <row r="23" spans="1:22" ht="27.95" customHeight="1" x14ac:dyDescent="0.15">
      <c r="A23" s="250" t="s">
        <v>84</v>
      </c>
      <c r="B23" s="234"/>
      <c r="C23" s="234"/>
      <c r="D23" s="234"/>
      <c r="E23" s="234"/>
      <c r="F23" s="251"/>
      <c r="G23" s="252"/>
      <c r="H23" s="237" t="s">
        <v>31</v>
      </c>
      <c r="I23" s="234"/>
      <c r="J23" s="234"/>
      <c r="K23" s="253" t="str">
        <f>IF($F$23*$G$9=0,"―",$F$23*$G$9)</f>
        <v>―</v>
      </c>
      <c r="L23" s="254"/>
      <c r="M23" s="257" t="s">
        <v>71</v>
      </c>
      <c r="N23" s="258"/>
      <c r="O23" s="258"/>
      <c r="P23" s="259"/>
      <c r="Q23" s="260"/>
      <c r="R23" s="9"/>
      <c r="S23" s="9"/>
      <c r="T23" s="9"/>
      <c r="U23" s="9"/>
      <c r="V23" s="6"/>
    </row>
    <row r="24" spans="1:22" ht="14.1" customHeight="1" x14ac:dyDescent="0.15">
      <c r="A24" s="233" t="s">
        <v>27</v>
      </c>
      <c r="B24" s="234"/>
      <c r="C24" s="234"/>
      <c r="D24" s="234"/>
      <c r="E24" s="234"/>
      <c r="F24" s="235"/>
      <c r="G24" s="236"/>
      <c r="H24" s="237" t="s">
        <v>8</v>
      </c>
      <c r="I24" s="234"/>
      <c r="J24" s="234"/>
      <c r="K24" s="224"/>
      <c r="L24" s="225"/>
      <c r="M24" s="16"/>
      <c r="N24" s="9"/>
      <c r="O24" s="11"/>
      <c r="P24" s="11"/>
      <c r="Q24" s="9"/>
      <c r="R24" s="9"/>
      <c r="S24" s="9"/>
      <c r="T24" s="9"/>
      <c r="U24" s="9"/>
      <c r="V24" s="6"/>
    </row>
    <row r="25" spans="1:22" ht="14.1" customHeight="1" thickBot="1" x14ac:dyDescent="0.2">
      <c r="A25" s="226" t="s">
        <v>28</v>
      </c>
      <c r="B25" s="227"/>
      <c r="C25" s="227"/>
      <c r="D25" s="227"/>
      <c r="E25" s="227"/>
      <c r="F25" s="228"/>
      <c r="G25" s="229"/>
      <c r="H25" s="230" t="s">
        <v>8</v>
      </c>
      <c r="I25" s="227"/>
      <c r="J25" s="227"/>
      <c r="K25" s="231"/>
      <c r="L25" s="232"/>
      <c r="M25" s="17"/>
      <c r="N25" s="12"/>
      <c r="O25" s="30"/>
      <c r="P25" s="30"/>
      <c r="Q25" s="12"/>
      <c r="R25" s="12"/>
      <c r="S25" s="3"/>
      <c r="T25" s="3"/>
      <c r="U25" s="3"/>
      <c r="V25" s="4"/>
    </row>
    <row r="26" spans="1:22" ht="20.100000000000001" customHeight="1" thickBot="1" x14ac:dyDescent="0.2">
      <c r="I26" s="36"/>
      <c r="K26"/>
      <c r="O26" s="36"/>
      <c r="Q26"/>
    </row>
    <row r="27" spans="1:22" x14ac:dyDescent="0.15">
      <c r="A27" s="242" t="s">
        <v>61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4"/>
    </row>
    <row r="28" spans="1:22" s="36" customFormat="1" ht="14.25" thickBot="1" x14ac:dyDescent="0.2">
      <c r="A28" s="157" t="s">
        <v>19</v>
      </c>
      <c r="B28" s="144"/>
      <c r="C28" s="144"/>
      <c r="D28" s="144"/>
      <c r="E28" s="144"/>
      <c r="F28" s="158" t="s">
        <v>23</v>
      </c>
      <c r="G28" s="144"/>
      <c r="H28" s="144"/>
      <c r="I28" s="159"/>
      <c r="J28" s="143" t="s">
        <v>26</v>
      </c>
      <c r="K28" s="144"/>
      <c r="L28" s="143" t="s">
        <v>45</v>
      </c>
      <c r="M28" s="144"/>
      <c r="N28" s="144"/>
      <c r="O28" s="143" t="s">
        <v>20</v>
      </c>
      <c r="P28" s="144"/>
      <c r="Q28" s="144"/>
      <c r="R28" s="144"/>
      <c r="S28" s="144"/>
      <c r="T28" s="145"/>
    </row>
    <row r="29" spans="1:22" ht="14.1" customHeight="1" x14ac:dyDescent="0.15">
      <c r="A29" s="166" t="s">
        <v>32</v>
      </c>
      <c r="B29" s="153" t="s">
        <v>76</v>
      </c>
      <c r="C29" s="154"/>
      <c r="D29" s="154"/>
      <c r="E29" s="154"/>
      <c r="F29" s="245" t="s">
        <v>42</v>
      </c>
      <c r="G29" s="246"/>
      <c r="H29" s="246"/>
      <c r="I29" s="247"/>
      <c r="J29" s="155">
        <v>100000</v>
      </c>
      <c r="K29" s="156"/>
      <c r="L29" s="160" t="s">
        <v>46</v>
      </c>
      <c r="M29" s="161"/>
      <c r="N29" s="161"/>
      <c r="O29" s="55" t="s">
        <v>90</v>
      </c>
      <c r="P29" s="56"/>
      <c r="Q29" s="56"/>
      <c r="R29" s="56"/>
      <c r="S29" s="56"/>
      <c r="T29" s="57"/>
    </row>
    <row r="30" spans="1:22" ht="14.1" customHeight="1" x14ac:dyDescent="0.15">
      <c r="A30" s="166"/>
      <c r="B30" s="146" t="s">
        <v>77</v>
      </c>
      <c r="C30" s="147"/>
      <c r="D30" s="147"/>
      <c r="E30" s="147"/>
      <c r="F30" s="150" t="s">
        <v>53</v>
      </c>
      <c r="G30" s="151"/>
      <c r="H30" s="151"/>
      <c r="I30" s="152"/>
      <c r="J30" s="148">
        <v>100000</v>
      </c>
      <c r="K30" s="149"/>
      <c r="L30" s="162"/>
      <c r="M30" s="163"/>
      <c r="N30" s="163"/>
      <c r="O30" s="58"/>
      <c r="P30" s="59"/>
      <c r="Q30" s="59"/>
      <c r="R30" s="59"/>
      <c r="S30" s="59"/>
      <c r="T30" s="60"/>
    </row>
    <row r="31" spans="1:22" ht="14.1" customHeight="1" x14ac:dyDescent="0.15">
      <c r="A31" s="166"/>
      <c r="B31" s="168" t="s">
        <v>78</v>
      </c>
      <c r="C31" s="169"/>
      <c r="D31" s="169"/>
      <c r="E31" s="169"/>
      <c r="F31" s="130" t="s">
        <v>68</v>
      </c>
      <c r="G31" s="131"/>
      <c r="H31" s="131"/>
      <c r="I31" s="132"/>
      <c r="J31" s="148">
        <v>630000</v>
      </c>
      <c r="K31" s="149"/>
      <c r="L31" s="162"/>
      <c r="M31" s="163"/>
      <c r="N31" s="163"/>
      <c r="O31" s="58"/>
      <c r="P31" s="59"/>
      <c r="Q31" s="59"/>
      <c r="R31" s="59"/>
      <c r="S31" s="59"/>
      <c r="T31" s="60"/>
    </row>
    <row r="32" spans="1:22" ht="14.1" customHeight="1" x14ac:dyDescent="0.15">
      <c r="A32" s="166"/>
      <c r="B32" s="146" t="s">
        <v>79</v>
      </c>
      <c r="C32" s="147"/>
      <c r="D32" s="147"/>
      <c r="E32" s="147"/>
      <c r="F32" s="124" t="s">
        <v>86</v>
      </c>
      <c r="G32" s="125"/>
      <c r="H32" s="125"/>
      <c r="I32" s="126"/>
      <c r="J32" s="148">
        <f>ROUND(SUM(J29:K31)*$K$10,0)</f>
        <v>166000</v>
      </c>
      <c r="K32" s="149"/>
      <c r="L32" s="162"/>
      <c r="M32" s="163"/>
      <c r="N32" s="163"/>
      <c r="O32" s="58"/>
      <c r="P32" s="59"/>
      <c r="Q32" s="59"/>
      <c r="R32" s="59"/>
      <c r="S32" s="59"/>
      <c r="T32" s="60"/>
    </row>
    <row r="33" spans="1:20" ht="14.1" customHeight="1" thickBot="1" x14ac:dyDescent="0.2">
      <c r="A33" s="167"/>
      <c r="B33" s="173" t="s">
        <v>25</v>
      </c>
      <c r="C33" s="174"/>
      <c r="D33" s="174"/>
      <c r="E33" s="174"/>
      <c r="F33" s="170" t="s">
        <v>85</v>
      </c>
      <c r="G33" s="171"/>
      <c r="H33" s="171"/>
      <c r="I33" s="172"/>
      <c r="J33" s="175">
        <f>ROUND(SUM(J29:K32)*$K$11,0)</f>
        <v>298800</v>
      </c>
      <c r="K33" s="176"/>
      <c r="L33" s="164"/>
      <c r="M33" s="165"/>
      <c r="N33" s="165"/>
      <c r="O33" s="61"/>
      <c r="P33" s="62"/>
      <c r="Q33" s="62"/>
      <c r="R33" s="62"/>
      <c r="S33" s="62"/>
      <c r="T33" s="63"/>
    </row>
    <row r="34" spans="1:20" ht="14.1" customHeight="1" x14ac:dyDescent="0.15">
      <c r="A34" s="194" t="s">
        <v>33</v>
      </c>
      <c r="B34" s="197" t="s">
        <v>80</v>
      </c>
      <c r="C34" s="198"/>
      <c r="D34" s="198"/>
      <c r="E34" s="198"/>
      <c r="F34" s="118" t="s">
        <v>9</v>
      </c>
      <c r="G34" s="119"/>
      <c r="H34" s="119"/>
      <c r="I34" s="120"/>
      <c r="J34" s="201" t="str">
        <f>IF(PRODUCT($K$21,$F$16)=0,"",PRODUCT($K$21,$F$16))</f>
        <v/>
      </c>
      <c r="K34" s="202"/>
      <c r="L34" s="116" t="s">
        <v>48</v>
      </c>
      <c r="M34" s="117"/>
      <c r="N34" s="117"/>
      <c r="O34" s="73"/>
      <c r="P34" s="74"/>
      <c r="Q34" s="74"/>
      <c r="R34" s="74"/>
      <c r="S34" s="74"/>
      <c r="T34" s="75"/>
    </row>
    <row r="35" spans="1:20" ht="14.1" customHeight="1" x14ac:dyDescent="0.15">
      <c r="A35" s="195"/>
      <c r="B35" s="199"/>
      <c r="C35" s="200"/>
      <c r="D35" s="200"/>
      <c r="E35" s="200"/>
      <c r="F35" s="104" t="s">
        <v>11</v>
      </c>
      <c r="G35" s="105"/>
      <c r="H35" s="105"/>
      <c r="I35" s="106"/>
      <c r="J35" s="135" t="str">
        <f>IF(PRODUCT($K$21,$K$20,$F$16)=0,"",PRODUCT($K$21,$K$20,$F$16))</f>
        <v/>
      </c>
      <c r="K35" s="136"/>
      <c r="L35" s="112"/>
      <c r="M35" s="113"/>
      <c r="N35" s="113"/>
      <c r="O35" s="67"/>
      <c r="P35" s="68"/>
      <c r="Q35" s="68"/>
      <c r="R35" s="68"/>
      <c r="S35" s="68"/>
      <c r="T35" s="69"/>
    </row>
    <row r="36" spans="1:20" ht="14.1" customHeight="1" x14ac:dyDescent="0.15">
      <c r="A36" s="195"/>
      <c r="B36" s="199"/>
      <c r="C36" s="200"/>
      <c r="D36" s="200"/>
      <c r="E36" s="200"/>
      <c r="F36" s="104" t="s">
        <v>24</v>
      </c>
      <c r="G36" s="105"/>
      <c r="H36" s="105"/>
      <c r="I36" s="106"/>
      <c r="J36" s="135" t="str">
        <f>IF(PRODUCT($P$21,$P$20,$F$16)=0,"",PRODUCT($P$21,$P$20,$F$16))</f>
        <v/>
      </c>
      <c r="K36" s="136"/>
      <c r="L36" s="112"/>
      <c r="M36" s="113"/>
      <c r="N36" s="113"/>
      <c r="O36" s="67"/>
      <c r="P36" s="68"/>
      <c r="Q36" s="68"/>
      <c r="R36" s="68"/>
      <c r="S36" s="68"/>
      <c r="T36" s="69"/>
    </row>
    <row r="37" spans="1:20" ht="14.1" customHeight="1" x14ac:dyDescent="0.15">
      <c r="A37" s="195"/>
      <c r="B37" s="199"/>
      <c r="C37" s="200"/>
      <c r="D37" s="200"/>
      <c r="E37" s="200"/>
      <c r="F37" s="101" t="s">
        <v>34</v>
      </c>
      <c r="G37" s="102"/>
      <c r="H37" s="102"/>
      <c r="I37" s="103"/>
      <c r="J37" s="133" t="str">
        <f>IF(PRODUCT($U$21,$U$20,$F$16)=0,"―",PRODUCT($U$21,$U$20,$F$16))</f>
        <v>―</v>
      </c>
      <c r="K37" s="134"/>
      <c r="L37" s="114"/>
      <c r="M37" s="115"/>
      <c r="N37" s="115"/>
      <c r="O37" s="70"/>
      <c r="P37" s="71"/>
      <c r="Q37" s="71"/>
      <c r="R37" s="71"/>
      <c r="S37" s="71"/>
      <c r="T37" s="72"/>
    </row>
    <row r="38" spans="1:20" ht="14.1" customHeight="1" x14ac:dyDescent="0.15">
      <c r="A38" s="195"/>
      <c r="B38" s="238" t="s">
        <v>81</v>
      </c>
      <c r="C38" s="239"/>
      <c r="D38" s="239"/>
      <c r="E38" s="239"/>
      <c r="F38" s="98" t="s">
        <v>9</v>
      </c>
      <c r="G38" s="99"/>
      <c r="H38" s="99"/>
      <c r="I38" s="100"/>
      <c r="J38" s="240" t="str">
        <f>IF(PRODUCT($K$22,$K$16)=0,"",PRODUCT($K$22,$F$16))</f>
        <v/>
      </c>
      <c r="K38" s="241"/>
      <c r="L38" s="110" t="s">
        <v>48</v>
      </c>
      <c r="M38" s="111"/>
      <c r="N38" s="111"/>
      <c r="O38" s="64"/>
      <c r="P38" s="65"/>
      <c r="Q38" s="65"/>
      <c r="R38" s="65"/>
      <c r="S38" s="65"/>
      <c r="T38" s="66"/>
    </row>
    <row r="39" spans="1:20" ht="14.1" customHeight="1" x14ac:dyDescent="0.15">
      <c r="A39" s="195"/>
      <c r="B39" s="199"/>
      <c r="C39" s="200"/>
      <c r="D39" s="200"/>
      <c r="E39" s="200"/>
      <c r="F39" s="104" t="s">
        <v>11</v>
      </c>
      <c r="G39" s="105"/>
      <c r="H39" s="105"/>
      <c r="I39" s="106"/>
      <c r="J39" s="135" t="str">
        <f>IF(PRODUCT($K$22,$K$20,$F$16)=0,"",PRODUCT($K$22,$K$20,$F$16))</f>
        <v/>
      </c>
      <c r="K39" s="136"/>
      <c r="L39" s="112"/>
      <c r="M39" s="113"/>
      <c r="N39" s="113"/>
      <c r="O39" s="67"/>
      <c r="P39" s="68"/>
      <c r="Q39" s="68"/>
      <c r="R39" s="68"/>
      <c r="S39" s="68"/>
      <c r="T39" s="69"/>
    </row>
    <row r="40" spans="1:20" ht="14.1" customHeight="1" x14ac:dyDescent="0.15">
      <c r="A40" s="195"/>
      <c r="B40" s="199"/>
      <c r="C40" s="200"/>
      <c r="D40" s="200"/>
      <c r="E40" s="200"/>
      <c r="F40" s="104" t="s">
        <v>24</v>
      </c>
      <c r="G40" s="105"/>
      <c r="H40" s="105"/>
      <c r="I40" s="106"/>
      <c r="J40" s="135" t="str">
        <f>IF(PRODUCT($P$22,$P$20,$F$16)=0,"",PRODUCT($P$22,$P$20,$F$16))</f>
        <v/>
      </c>
      <c r="K40" s="136"/>
      <c r="L40" s="112"/>
      <c r="M40" s="113"/>
      <c r="N40" s="113"/>
      <c r="O40" s="67"/>
      <c r="P40" s="68"/>
      <c r="Q40" s="68"/>
      <c r="R40" s="68"/>
      <c r="S40" s="68"/>
      <c r="T40" s="69"/>
    </row>
    <row r="41" spans="1:20" ht="14.1" customHeight="1" x14ac:dyDescent="0.15">
      <c r="A41" s="195"/>
      <c r="B41" s="199"/>
      <c r="C41" s="200"/>
      <c r="D41" s="200"/>
      <c r="E41" s="200"/>
      <c r="F41" s="127" t="s">
        <v>34</v>
      </c>
      <c r="G41" s="128"/>
      <c r="H41" s="128"/>
      <c r="I41" s="129"/>
      <c r="J41" s="133" t="str">
        <f>IF(PRODUCT($U$22,$U$20,$F$16)=0,"―",PRODUCT($U$22,$U$20,$F$16))</f>
        <v>―</v>
      </c>
      <c r="K41" s="134"/>
      <c r="L41" s="114"/>
      <c r="M41" s="115"/>
      <c r="N41" s="115"/>
      <c r="O41" s="70"/>
      <c r="P41" s="71"/>
      <c r="Q41" s="71"/>
      <c r="R41" s="71"/>
      <c r="S41" s="71"/>
      <c r="T41" s="72"/>
    </row>
    <row r="42" spans="1:20" ht="27.95" customHeight="1" x14ac:dyDescent="0.15">
      <c r="A42" s="195"/>
      <c r="B42" s="168" t="s">
        <v>82</v>
      </c>
      <c r="C42" s="169"/>
      <c r="D42" s="169"/>
      <c r="E42" s="169"/>
      <c r="F42" s="130"/>
      <c r="G42" s="131"/>
      <c r="H42" s="131"/>
      <c r="I42" s="132"/>
      <c r="J42" s="148" t="str">
        <f>IF($F$23*$G$9*$F$16=0,"―",PRODUCT($F$23,$G$9,$F$16))</f>
        <v>―</v>
      </c>
      <c r="K42" s="205"/>
      <c r="L42" s="91" t="s">
        <v>46</v>
      </c>
      <c r="M42" s="92"/>
      <c r="N42" s="92"/>
      <c r="O42" s="88" t="s">
        <v>89</v>
      </c>
      <c r="P42" s="89"/>
      <c r="Q42" s="89"/>
      <c r="R42" s="89"/>
      <c r="S42" s="89"/>
      <c r="T42" s="90"/>
    </row>
    <row r="43" spans="1:20" ht="14.1" customHeight="1" x14ac:dyDescent="0.15">
      <c r="A43" s="195"/>
      <c r="B43" s="214" t="s">
        <v>83</v>
      </c>
      <c r="C43" s="215"/>
      <c r="D43" s="215"/>
      <c r="E43" s="215"/>
      <c r="F43" s="98" t="s">
        <v>3</v>
      </c>
      <c r="G43" s="99"/>
      <c r="H43" s="99"/>
      <c r="I43" s="100"/>
      <c r="J43" s="218" t="str">
        <f>IF(PRODUCT($F$24,$K$24,$F$16)=0,"―",PRODUCT($F$24,$K$24,$F$16))</f>
        <v>―</v>
      </c>
      <c r="K43" s="219"/>
      <c r="L43" s="139" t="s">
        <v>88</v>
      </c>
      <c r="M43" s="140"/>
      <c r="N43" s="140"/>
      <c r="O43" s="82" t="s">
        <v>69</v>
      </c>
      <c r="P43" s="83"/>
      <c r="Q43" s="83"/>
      <c r="R43" s="83"/>
      <c r="S43" s="83"/>
      <c r="T43" s="84"/>
    </row>
    <row r="44" spans="1:20" ht="14.1" customHeight="1" x14ac:dyDescent="0.15">
      <c r="A44" s="195"/>
      <c r="B44" s="216"/>
      <c r="C44" s="217"/>
      <c r="D44" s="217"/>
      <c r="E44" s="217"/>
      <c r="F44" s="127" t="s">
        <v>18</v>
      </c>
      <c r="G44" s="128"/>
      <c r="H44" s="128"/>
      <c r="I44" s="129"/>
      <c r="J44" s="137" t="str">
        <f>IF(PRODUCT($F$25,$K$25,$F$16)=0,"―",PRODUCT($F$25,$K$25,$F$16))</f>
        <v>―</v>
      </c>
      <c r="K44" s="138"/>
      <c r="L44" s="141"/>
      <c r="M44" s="142"/>
      <c r="N44" s="142"/>
      <c r="O44" s="85"/>
      <c r="P44" s="86"/>
      <c r="Q44" s="86"/>
      <c r="R44" s="86"/>
      <c r="S44" s="86"/>
      <c r="T44" s="87"/>
    </row>
    <row r="45" spans="1:20" ht="20.45" customHeight="1" x14ac:dyDescent="0.15">
      <c r="A45" s="195"/>
      <c r="B45" s="220" t="s">
        <v>79</v>
      </c>
      <c r="C45" s="221"/>
      <c r="D45" s="221"/>
      <c r="E45" s="221"/>
      <c r="F45" s="124" t="s">
        <v>86</v>
      </c>
      <c r="G45" s="125"/>
      <c r="H45" s="125"/>
      <c r="I45" s="126"/>
      <c r="J45" s="148" t="str">
        <f>IF(SUM(J34:K44)*$K$10=0,"",ROUND(SUM(J34:K44)*$K$10,0))</f>
        <v/>
      </c>
      <c r="K45" s="205"/>
      <c r="L45" s="91" t="s">
        <v>47</v>
      </c>
      <c r="M45" s="92"/>
      <c r="N45" s="92"/>
      <c r="O45" s="79"/>
      <c r="P45" s="80"/>
      <c r="Q45" s="80"/>
      <c r="R45" s="80"/>
      <c r="S45" s="80"/>
      <c r="T45" s="81"/>
    </row>
    <row r="46" spans="1:20" ht="14.1" customHeight="1" x14ac:dyDescent="0.15">
      <c r="A46" s="195"/>
      <c r="B46" s="222" t="s">
        <v>25</v>
      </c>
      <c r="C46" s="223"/>
      <c r="D46" s="223"/>
      <c r="E46" s="223"/>
      <c r="F46" s="121" t="s">
        <v>85</v>
      </c>
      <c r="G46" s="122"/>
      <c r="H46" s="122"/>
      <c r="I46" s="123"/>
      <c r="J46" s="148" t="str">
        <f>IF(SUM(J34:K45)*$K$11=0,"",ROUND(SUM(J34:K45)*$K$11,0))</f>
        <v/>
      </c>
      <c r="K46" s="205"/>
      <c r="L46" s="91"/>
      <c r="M46" s="92"/>
      <c r="N46" s="92"/>
      <c r="O46" s="76"/>
      <c r="P46" s="77"/>
      <c r="Q46" s="77"/>
      <c r="R46" s="77"/>
      <c r="S46" s="77"/>
      <c r="T46" s="78"/>
    </row>
    <row r="47" spans="1:20" ht="14.1" customHeight="1" x14ac:dyDescent="0.15">
      <c r="A47" s="195"/>
      <c r="B47" s="146" t="s">
        <v>56</v>
      </c>
      <c r="C47" s="147"/>
      <c r="D47" s="147"/>
      <c r="E47" s="147"/>
      <c r="F47" s="150" t="s">
        <v>57</v>
      </c>
      <c r="G47" s="151"/>
      <c r="H47" s="151"/>
      <c r="I47" s="152"/>
      <c r="J47" s="188"/>
      <c r="K47" s="189"/>
      <c r="L47" s="91" t="s">
        <v>58</v>
      </c>
      <c r="M47" s="92"/>
      <c r="N47" s="92"/>
      <c r="O47" s="76"/>
      <c r="P47" s="77"/>
      <c r="Q47" s="77"/>
      <c r="R47" s="77"/>
      <c r="S47" s="77"/>
      <c r="T47" s="78"/>
    </row>
    <row r="48" spans="1:20" ht="14.1" customHeight="1" x14ac:dyDescent="0.15">
      <c r="A48" s="195"/>
      <c r="B48" s="203" t="s">
        <v>54</v>
      </c>
      <c r="C48" s="204"/>
      <c r="D48" s="204"/>
      <c r="E48" s="204"/>
      <c r="F48" s="130"/>
      <c r="G48" s="131"/>
      <c r="H48" s="131"/>
      <c r="I48" s="132"/>
      <c r="J48" s="188"/>
      <c r="K48" s="189"/>
      <c r="L48" s="91"/>
      <c r="M48" s="92"/>
      <c r="N48" s="92"/>
      <c r="O48" s="76"/>
      <c r="P48" s="77"/>
      <c r="Q48" s="77"/>
      <c r="R48" s="77"/>
      <c r="S48" s="77"/>
      <c r="T48" s="78"/>
    </row>
    <row r="49" spans="1:20" ht="14.1" customHeight="1" x14ac:dyDescent="0.15">
      <c r="A49" s="195"/>
      <c r="B49" s="203" t="s">
        <v>51</v>
      </c>
      <c r="C49" s="204"/>
      <c r="D49" s="204"/>
      <c r="E49" s="204"/>
      <c r="F49" s="130"/>
      <c r="G49" s="131"/>
      <c r="H49" s="131"/>
      <c r="I49" s="132"/>
      <c r="J49" s="188"/>
      <c r="K49" s="189"/>
      <c r="L49" s="91" t="s">
        <v>55</v>
      </c>
      <c r="M49" s="92"/>
      <c r="N49" s="92"/>
      <c r="O49" s="76"/>
      <c r="P49" s="77"/>
      <c r="Q49" s="77"/>
      <c r="R49" s="77"/>
      <c r="S49" s="77"/>
      <c r="T49" s="78"/>
    </row>
    <row r="50" spans="1:20" ht="14.1" customHeight="1" x14ac:dyDescent="0.15">
      <c r="A50" s="195"/>
      <c r="B50" s="203" t="s">
        <v>66</v>
      </c>
      <c r="C50" s="204"/>
      <c r="D50" s="204"/>
      <c r="E50" s="204"/>
      <c r="F50" s="150" t="s">
        <v>92</v>
      </c>
      <c r="G50" s="151"/>
      <c r="H50" s="151"/>
      <c r="I50" s="152"/>
      <c r="J50" s="148" t="str">
        <f>IF(($P$23-$V$11)&lt;=0,"―",(($P$23-$V$11)*$R$11))</f>
        <v>―</v>
      </c>
      <c r="K50" s="205"/>
      <c r="L50" s="91" t="s">
        <v>70</v>
      </c>
      <c r="M50" s="92"/>
      <c r="N50" s="92"/>
      <c r="O50" s="88" t="s">
        <v>72</v>
      </c>
      <c r="P50" s="89"/>
      <c r="Q50" s="89"/>
      <c r="R50" s="89"/>
      <c r="S50" s="89"/>
      <c r="T50" s="90"/>
    </row>
    <row r="51" spans="1:20" ht="14.1" customHeight="1" x14ac:dyDescent="0.15">
      <c r="A51" s="195"/>
      <c r="B51" s="186"/>
      <c r="C51" s="187"/>
      <c r="D51" s="187"/>
      <c r="E51" s="187"/>
      <c r="F51" s="107"/>
      <c r="G51" s="108"/>
      <c r="H51" s="108"/>
      <c r="I51" s="109"/>
      <c r="J51" s="188"/>
      <c r="K51" s="189"/>
      <c r="L51" s="209"/>
      <c r="M51" s="210"/>
      <c r="N51" s="210"/>
      <c r="O51" s="211"/>
      <c r="P51" s="212"/>
      <c r="Q51" s="212"/>
      <c r="R51" s="212"/>
      <c r="S51" s="212"/>
      <c r="T51" s="213"/>
    </row>
    <row r="52" spans="1:20" ht="14.1" customHeight="1" x14ac:dyDescent="0.15">
      <c r="A52" s="195"/>
      <c r="B52" s="186"/>
      <c r="C52" s="187"/>
      <c r="D52" s="187"/>
      <c r="E52" s="187"/>
      <c r="F52" s="107"/>
      <c r="G52" s="108"/>
      <c r="H52" s="108"/>
      <c r="I52" s="109"/>
      <c r="J52" s="188"/>
      <c r="K52" s="189"/>
      <c r="L52" s="209"/>
      <c r="M52" s="210"/>
      <c r="N52" s="210"/>
      <c r="O52" s="211"/>
      <c r="P52" s="212"/>
      <c r="Q52" s="212"/>
      <c r="R52" s="212"/>
      <c r="S52" s="212"/>
      <c r="T52" s="213"/>
    </row>
    <row r="53" spans="1:20" ht="14.1" customHeight="1" thickBot="1" x14ac:dyDescent="0.2">
      <c r="A53" s="196"/>
      <c r="B53" s="190"/>
      <c r="C53" s="191"/>
      <c r="D53" s="191"/>
      <c r="E53" s="191"/>
      <c r="F53" s="183"/>
      <c r="G53" s="184"/>
      <c r="H53" s="184"/>
      <c r="I53" s="185"/>
      <c r="J53" s="192"/>
      <c r="K53" s="193"/>
      <c r="L53" s="93"/>
      <c r="M53" s="94"/>
      <c r="N53" s="94"/>
      <c r="O53" s="95"/>
      <c r="P53" s="96"/>
      <c r="Q53" s="96"/>
      <c r="R53" s="96"/>
      <c r="S53" s="96"/>
      <c r="T53" s="97"/>
    </row>
    <row r="54" spans="1:20" ht="30.75" customHeight="1" thickTop="1" thickBot="1" x14ac:dyDescent="0.2">
      <c r="A54" s="181" t="s">
        <v>21</v>
      </c>
      <c r="B54" s="182"/>
      <c r="C54" s="182"/>
      <c r="D54" s="182"/>
      <c r="E54" s="182"/>
      <c r="F54" s="182"/>
      <c r="G54" s="182"/>
      <c r="H54" s="182"/>
      <c r="I54" s="182"/>
      <c r="J54" s="177">
        <f>SUM(J29:K53)</f>
        <v>1294800</v>
      </c>
      <c r="K54" s="178"/>
      <c r="L54" s="206"/>
      <c r="M54" s="207"/>
      <c r="N54" s="208"/>
      <c r="O54" s="53" t="s">
        <v>22</v>
      </c>
      <c r="P54" s="54"/>
      <c r="Q54" s="54"/>
      <c r="R54" s="54"/>
      <c r="S54" s="179" t="str">
        <f>IFERROR(QUOTIENT(J54,$F$16),"")</f>
        <v/>
      </c>
      <c r="T54" s="180"/>
    </row>
    <row r="55" spans="1:20" x14ac:dyDescent="0.15">
      <c r="G55" s="163"/>
      <c r="H55" s="163"/>
      <c r="I55" s="36"/>
      <c r="L55" s="2"/>
      <c r="M55" s="2"/>
      <c r="N55" s="2"/>
    </row>
    <row r="56" spans="1:20" x14ac:dyDescent="0.15">
      <c r="G56" s="163"/>
      <c r="H56" s="163"/>
      <c r="I56" s="36"/>
    </row>
    <row r="57" spans="1:20" x14ac:dyDescent="0.15">
      <c r="G57" s="163"/>
      <c r="H57" s="163"/>
      <c r="I57" s="36"/>
      <c r="L57" s="2"/>
      <c r="M57" s="2"/>
      <c r="N57" s="2"/>
    </row>
    <row r="62" spans="1:20" x14ac:dyDescent="0.15">
      <c r="H62" s="36"/>
    </row>
    <row r="63" spans="1:20" x14ac:dyDescent="0.15">
      <c r="H63" s="36"/>
    </row>
    <row r="64" spans="1:20" x14ac:dyDescent="0.15">
      <c r="H64" s="36"/>
    </row>
    <row r="65" spans="8:8" x14ac:dyDescent="0.15">
      <c r="H65" s="36"/>
    </row>
    <row r="66" spans="8:8" x14ac:dyDescent="0.15">
      <c r="H66" s="36"/>
    </row>
  </sheetData>
  <mergeCells count="198">
    <mergeCell ref="L10:Q10"/>
    <mergeCell ref="L9:Q9"/>
    <mergeCell ref="A7:F7"/>
    <mergeCell ref="A8:F8"/>
    <mergeCell ref="L8:Q8"/>
    <mergeCell ref="L7:Q7"/>
    <mergeCell ref="U2:V2"/>
    <mergeCell ref="A5:V5"/>
    <mergeCell ref="A6:F6"/>
    <mergeCell ref="R6:V6"/>
    <mergeCell ref="G6:K6"/>
    <mergeCell ref="L6:Q6"/>
    <mergeCell ref="R10:T10"/>
    <mergeCell ref="R9:T9"/>
    <mergeCell ref="G10:I10"/>
    <mergeCell ref="G9:I9"/>
    <mergeCell ref="G8:I8"/>
    <mergeCell ref="G7:I7"/>
    <mergeCell ref="A9:F9"/>
    <mergeCell ref="A10:F10"/>
    <mergeCell ref="A16:E16"/>
    <mergeCell ref="F16:G16"/>
    <mergeCell ref="H16:K16"/>
    <mergeCell ref="L16:M16"/>
    <mergeCell ref="A17:E17"/>
    <mergeCell ref="G17:H17"/>
    <mergeCell ref="J17:K17"/>
    <mergeCell ref="L17:N17"/>
    <mergeCell ref="A11:F11"/>
    <mergeCell ref="A12:F12"/>
    <mergeCell ref="A13:F13"/>
    <mergeCell ref="A15:V15"/>
    <mergeCell ref="L13:Q13"/>
    <mergeCell ref="L12:Q12"/>
    <mergeCell ref="L11:Q11"/>
    <mergeCell ref="O17:P17"/>
    <mergeCell ref="R13:T13"/>
    <mergeCell ref="R12:T12"/>
    <mergeCell ref="R11:T11"/>
    <mergeCell ref="G11:I11"/>
    <mergeCell ref="G13:I13"/>
    <mergeCell ref="G12:I12"/>
    <mergeCell ref="A18:E18"/>
    <mergeCell ref="F18:G18"/>
    <mergeCell ref="L18:N18"/>
    <mergeCell ref="O18:P18"/>
    <mergeCell ref="A19:E19"/>
    <mergeCell ref="F19:G19"/>
    <mergeCell ref="L19:N19"/>
    <mergeCell ref="O19:P19"/>
    <mergeCell ref="R20:T20"/>
    <mergeCell ref="U20:V20"/>
    <mergeCell ref="A21:E21"/>
    <mergeCell ref="F21:G21"/>
    <mergeCell ref="H21:J21"/>
    <mergeCell ref="K21:L21"/>
    <mergeCell ref="M21:O21"/>
    <mergeCell ref="P21:Q21"/>
    <mergeCell ref="R21:T21"/>
    <mergeCell ref="U21:V21"/>
    <mergeCell ref="A20:E20"/>
    <mergeCell ref="F20:G20"/>
    <mergeCell ref="H20:J20"/>
    <mergeCell ref="K20:L20"/>
    <mergeCell ref="M20:O20"/>
    <mergeCell ref="P20:Q20"/>
    <mergeCell ref="R22:T22"/>
    <mergeCell ref="U22:V22"/>
    <mergeCell ref="A23:E23"/>
    <mergeCell ref="F23:G23"/>
    <mergeCell ref="H23:J23"/>
    <mergeCell ref="K23:L23"/>
    <mergeCell ref="A22:E22"/>
    <mergeCell ref="F22:G22"/>
    <mergeCell ref="H22:J22"/>
    <mergeCell ref="K22:L22"/>
    <mergeCell ref="M22:O22"/>
    <mergeCell ref="P22:Q22"/>
    <mergeCell ref="M23:O23"/>
    <mergeCell ref="P23:Q23"/>
    <mergeCell ref="B43:E44"/>
    <mergeCell ref="J43:K43"/>
    <mergeCell ref="B45:E45"/>
    <mergeCell ref="J45:K45"/>
    <mergeCell ref="B46:E46"/>
    <mergeCell ref="J46:K46"/>
    <mergeCell ref="K24:L24"/>
    <mergeCell ref="A25:E25"/>
    <mergeCell ref="F25:G25"/>
    <mergeCell ref="H25:J25"/>
    <mergeCell ref="K25:L25"/>
    <mergeCell ref="A24:E24"/>
    <mergeCell ref="F24:G24"/>
    <mergeCell ref="H24:J24"/>
    <mergeCell ref="J36:K36"/>
    <mergeCell ref="J42:K42"/>
    <mergeCell ref="J40:K40"/>
    <mergeCell ref="J41:K41"/>
    <mergeCell ref="F40:I40"/>
    <mergeCell ref="F39:I39"/>
    <mergeCell ref="B38:E41"/>
    <mergeCell ref="J38:K38"/>
    <mergeCell ref="A27:T27"/>
    <mergeCell ref="F29:I29"/>
    <mergeCell ref="B51:E51"/>
    <mergeCell ref="J51:K51"/>
    <mergeCell ref="B48:E48"/>
    <mergeCell ref="J48:K48"/>
    <mergeCell ref="O48:T48"/>
    <mergeCell ref="O47:T47"/>
    <mergeCell ref="B47:E47"/>
    <mergeCell ref="J47:K47"/>
    <mergeCell ref="L52:N52"/>
    <mergeCell ref="L51:N51"/>
    <mergeCell ref="L50:N50"/>
    <mergeCell ref="L49:N49"/>
    <mergeCell ref="L47:N48"/>
    <mergeCell ref="O52:T52"/>
    <mergeCell ref="O51:T51"/>
    <mergeCell ref="O50:T50"/>
    <mergeCell ref="O49:T49"/>
    <mergeCell ref="G56:H56"/>
    <mergeCell ref="G57:H57"/>
    <mergeCell ref="J54:K54"/>
    <mergeCell ref="S54:T54"/>
    <mergeCell ref="G55:H55"/>
    <mergeCell ref="A54:I54"/>
    <mergeCell ref="F53:I53"/>
    <mergeCell ref="B52:E52"/>
    <mergeCell ref="J52:K52"/>
    <mergeCell ref="B53:E53"/>
    <mergeCell ref="J53:K53"/>
    <mergeCell ref="A34:A53"/>
    <mergeCell ref="B34:E37"/>
    <mergeCell ref="J34:K34"/>
    <mergeCell ref="B50:E50"/>
    <mergeCell ref="J50:K50"/>
    <mergeCell ref="B49:E49"/>
    <mergeCell ref="J49:K49"/>
    <mergeCell ref="F50:I50"/>
    <mergeCell ref="F49:I49"/>
    <mergeCell ref="F48:I48"/>
    <mergeCell ref="F47:I47"/>
    <mergeCell ref="L54:N54"/>
    <mergeCell ref="B42:E42"/>
    <mergeCell ref="O28:T28"/>
    <mergeCell ref="B30:E30"/>
    <mergeCell ref="J30:K30"/>
    <mergeCell ref="F31:I31"/>
    <mergeCell ref="F30:I30"/>
    <mergeCell ref="B29:E29"/>
    <mergeCell ref="J29:K29"/>
    <mergeCell ref="A28:E28"/>
    <mergeCell ref="J28:K28"/>
    <mergeCell ref="F28:I28"/>
    <mergeCell ref="L29:N33"/>
    <mergeCell ref="L28:N28"/>
    <mergeCell ref="A29:A33"/>
    <mergeCell ref="B31:E31"/>
    <mergeCell ref="J31:K31"/>
    <mergeCell ref="F33:I33"/>
    <mergeCell ref="B32:E32"/>
    <mergeCell ref="J32:K32"/>
    <mergeCell ref="B33:E33"/>
    <mergeCell ref="J33:K33"/>
    <mergeCell ref="F32:I32"/>
    <mergeCell ref="F38:I38"/>
    <mergeCell ref="F37:I37"/>
    <mergeCell ref="F36:I36"/>
    <mergeCell ref="F52:I52"/>
    <mergeCell ref="F51:I51"/>
    <mergeCell ref="L42:N42"/>
    <mergeCell ref="L38:N41"/>
    <mergeCell ref="L34:N37"/>
    <mergeCell ref="F35:I35"/>
    <mergeCell ref="F34:I34"/>
    <mergeCell ref="F46:I46"/>
    <mergeCell ref="F45:I45"/>
    <mergeCell ref="F44:I44"/>
    <mergeCell ref="F43:I43"/>
    <mergeCell ref="F42:I42"/>
    <mergeCell ref="F41:I41"/>
    <mergeCell ref="J37:K37"/>
    <mergeCell ref="J35:K35"/>
    <mergeCell ref="J39:K39"/>
    <mergeCell ref="J44:K44"/>
    <mergeCell ref="L43:N44"/>
    <mergeCell ref="O54:R54"/>
    <mergeCell ref="O29:T33"/>
    <mergeCell ref="O38:T41"/>
    <mergeCell ref="O34:T37"/>
    <mergeCell ref="O46:T46"/>
    <mergeCell ref="O45:T45"/>
    <mergeCell ref="O43:T44"/>
    <mergeCell ref="O42:T42"/>
    <mergeCell ref="L45:N46"/>
    <mergeCell ref="L53:N53"/>
    <mergeCell ref="O53:T53"/>
  </mergeCells>
  <phoneticPr fontId="3"/>
  <printOptions horizontalCentered="1" verticalCentered="1"/>
  <pageMargins left="0.31496062992125984" right="0.31496062992125984" top="0.39370078740157483" bottom="0.15748031496062992" header="0.31496062992125984" footer="0.31496062992125984"/>
  <pageSetup paperSize="8" orientation="landscape" horizontalDpi="4294967293" r:id="rId1"/>
  <colBreaks count="1" manualBreakCount="1">
    <brk id="22" min="1" max="5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7F7D4-BB82-48C8-8678-B13AC462744D}">
  <sheetPr>
    <tabColor rgb="FF66FFFF"/>
  </sheetPr>
  <dimension ref="A1:W66"/>
  <sheetViews>
    <sheetView view="pageBreakPreview" zoomScaleNormal="100" zoomScaleSheetLayoutView="100" workbookViewId="0">
      <selection activeCell="F18" sqref="F18:G18"/>
    </sheetView>
  </sheetViews>
  <sheetFormatPr defaultRowHeight="13.5" x14ac:dyDescent="0.15"/>
  <cols>
    <col min="1" max="3" width="8.625" style="1" customWidth="1"/>
    <col min="4" max="7" width="8.625" style="36" customWidth="1"/>
    <col min="8" max="9" width="8.625" customWidth="1"/>
    <col min="10" max="11" width="8.625" style="36" customWidth="1"/>
    <col min="12" max="15" width="8.625" customWidth="1"/>
    <col min="16" max="17" width="8.625" style="36" customWidth="1"/>
    <col min="18" max="23" width="8.625" customWidth="1"/>
  </cols>
  <sheetData>
    <row r="1" spans="1:23" ht="39.75" customHeight="1" x14ac:dyDescent="0.15">
      <c r="A1" s="1" t="s">
        <v>59</v>
      </c>
    </row>
    <row r="2" spans="1:23" ht="30" customHeight="1" x14ac:dyDescent="0.15">
      <c r="A2" s="18" t="s">
        <v>93</v>
      </c>
      <c r="B2"/>
      <c r="C2"/>
      <c r="T2" s="20" t="s">
        <v>44</v>
      </c>
      <c r="U2" s="290"/>
      <c r="V2" s="290"/>
    </row>
    <row r="3" spans="1:23" x14ac:dyDescent="0.15">
      <c r="A3" s="42" t="s">
        <v>91</v>
      </c>
    </row>
    <row r="4" spans="1:23" ht="14.25" thickBot="1" x14ac:dyDescent="0.2"/>
    <row r="5" spans="1:23" x14ac:dyDescent="0.15">
      <c r="A5" s="291" t="s">
        <v>62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3"/>
    </row>
    <row r="6" spans="1:23" ht="14.25" thickBot="1" x14ac:dyDescent="0.2">
      <c r="A6" s="294" t="s">
        <v>19</v>
      </c>
      <c r="B6" s="295"/>
      <c r="C6" s="295"/>
      <c r="D6" s="295"/>
      <c r="E6" s="295"/>
      <c r="F6" s="295"/>
      <c r="G6" s="296" t="s">
        <v>63</v>
      </c>
      <c r="H6" s="295"/>
      <c r="I6" s="295"/>
      <c r="J6" s="295"/>
      <c r="K6" s="297"/>
      <c r="L6" s="294" t="s">
        <v>19</v>
      </c>
      <c r="M6" s="295"/>
      <c r="N6" s="295"/>
      <c r="O6" s="295"/>
      <c r="P6" s="295"/>
      <c r="Q6" s="295"/>
      <c r="R6" s="296" t="s">
        <v>64</v>
      </c>
      <c r="S6" s="295"/>
      <c r="T6" s="295"/>
      <c r="U6" s="295"/>
      <c r="V6" s="297"/>
    </row>
    <row r="7" spans="1:23" ht="14.1" customHeight="1" x14ac:dyDescent="0.15">
      <c r="A7" s="267" t="s">
        <v>15</v>
      </c>
      <c r="B7" s="268"/>
      <c r="C7" s="268"/>
      <c r="D7" s="268"/>
      <c r="E7" s="268"/>
      <c r="F7" s="268"/>
      <c r="G7" s="306">
        <v>6000</v>
      </c>
      <c r="H7" s="307"/>
      <c r="I7" s="307"/>
      <c r="J7" s="33"/>
      <c r="K7" s="15"/>
      <c r="L7" s="267" t="s">
        <v>52</v>
      </c>
      <c r="M7" s="268"/>
      <c r="N7" s="268"/>
      <c r="O7" s="268"/>
      <c r="P7" s="268"/>
      <c r="Q7" s="268"/>
      <c r="R7" s="49" t="s">
        <v>73</v>
      </c>
      <c r="S7" s="51"/>
      <c r="T7" s="28"/>
      <c r="U7" s="33"/>
      <c r="V7" s="27"/>
      <c r="W7" s="21"/>
    </row>
    <row r="8" spans="1:23" ht="14.1" customHeight="1" x14ac:dyDescent="0.15">
      <c r="A8" s="233" t="s">
        <v>16</v>
      </c>
      <c r="B8" s="234"/>
      <c r="C8" s="234"/>
      <c r="D8" s="234"/>
      <c r="E8" s="234"/>
      <c r="F8" s="234"/>
      <c r="G8" s="308">
        <v>8700</v>
      </c>
      <c r="H8" s="309"/>
      <c r="I8" s="309"/>
      <c r="J8" s="34"/>
      <c r="K8" s="6"/>
      <c r="L8" s="233" t="s">
        <v>65</v>
      </c>
      <c r="M8" s="234"/>
      <c r="N8" s="234"/>
      <c r="O8" s="234"/>
      <c r="P8" s="234"/>
      <c r="Q8" s="234"/>
      <c r="R8" s="52" t="s">
        <v>74</v>
      </c>
      <c r="S8" s="50"/>
      <c r="T8" s="29"/>
      <c r="U8" s="35"/>
      <c r="V8" s="25"/>
      <c r="W8" s="21"/>
    </row>
    <row r="9" spans="1:23" ht="14.1" customHeight="1" x14ac:dyDescent="0.15">
      <c r="A9" s="233" t="s">
        <v>17</v>
      </c>
      <c r="B9" s="234"/>
      <c r="C9" s="234"/>
      <c r="D9" s="234"/>
      <c r="E9" s="234"/>
      <c r="F9" s="234"/>
      <c r="G9" s="308">
        <v>1000</v>
      </c>
      <c r="H9" s="309"/>
      <c r="I9" s="309"/>
      <c r="J9" s="34"/>
      <c r="K9" s="6"/>
      <c r="L9" s="233" t="s">
        <v>50</v>
      </c>
      <c r="M9" s="234"/>
      <c r="N9" s="234"/>
      <c r="O9" s="234"/>
      <c r="P9" s="234"/>
      <c r="Q9" s="234"/>
      <c r="R9" s="316">
        <v>2380</v>
      </c>
      <c r="S9" s="317"/>
      <c r="T9" s="317"/>
      <c r="U9" s="34"/>
      <c r="V9" s="24"/>
      <c r="W9" s="21"/>
    </row>
    <row r="10" spans="1:23" ht="14.1" customHeight="1" x14ac:dyDescent="0.15">
      <c r="A10" s="233" t="s">
        <v>13</v>
      </c>
      <c r="B10" s="234"/>
      <c r="C10" s="234"/>
      <c r="D10" s="234"/>
      <c r="E10" s="234"/>
      <c r="F10" s="234"/>
      <c r="G10" s="318">
        <v>18</v>
      </c>
      <c r="H10" s="319"/>
      <c r="I10" s="319"/>
      <c r="J10" s="44"/>
      <c r="K10" s="7">
        <v>0.2</v>
      </c>
      <c r="L10" s="233" t="s">
        <v>51</v>
      </c>
      <c r="M10" s="234"/>
      <c r="N10" s="234"/>
      <c r="O10" s="234"/>
      <c r="P10" s="234"/>
      <c r="Q10" s="234"/>
      <c r="R10" s="320">
        <v>10000</v>
      </c>
      <c r="S10" s="321"/>
      <c r="T10" s="321"/>
      <c r="U10" s="34"/>
      <c r="V10" s="24"/>
      <c r="W10" s="21"/>
    </row>
    <row r="11" spans="1:23" ht="14.1" customHeight="1" x14ac:dyDescent="0.15">
      <c r="A11" s="233" t="s">
        <v>25</v>
      </c>
      <c r="B11" s="234"/>
      <c r="C11" s="234"/>
      <c r="D11" s="234"/>
      <c r="E11" s="234"/>
      <c r="F11" s="234"/>
      <c r="G11" s="310">
        <v>30</v>
      </c>
      <c r="H11" s="311"/>
      <c r="I11" s="311"/>
      <c r="J11" s="43"/>
      <c r="K11" s="7">
        <v>0.3</v>
      </c>
      <c r="L11" s="233"/>
      <c r="M11" s="234"/>
      <c r="N11" s="234"/>
      <c r="O11" s="234"/>
      <c r="P11" s="234"/>
      <c r="Q11" s="234"/>
      <c r="R11" s="312"/>
      <c r="S11" s="313"/>
      <c r="T11" s="313"/>
      <c r="U11" s="40"/>
      <c r="V11" s="24"/>
      <c r="W11" s="21"/>
    </row>
    <row r="12" spans="1:23" ht="14.1" customHeight="1" x14ac:dyDescent="0.15">
      <c r="A12" s="233" t="s">
        <v>49</v>
      </c>
      <c r="B12" s="234"/>
      <c r="C12" s="234"/>
      <c r="D12" s="234"/>
      <c r="E12" s="234"/>
      <c r="F12" s="234"/>
      <c r="G12" s="314">
        <v>10</v>
      </c>
      <c r="H12" s="315"/>
      <c r="I12" s="315"/>
      <c r="J12" s="34"/>
      <c r="K12" s="7"/>
      <c r="L12" s="233"/>
      <c r="M12" s="234"/>
      <c r="N12" s="234"/>
      <c r="O12" s="234"/>
      <c r="P12" s="234"/>
      <c r="Q12" s="234"/>
      <c r="R12" s="314"/>
      <c r="S12" s="315"/>
      <c r="T12" s="315"/>
      <c r="U12" s="34"/>
      <c r="V12" s="25"/>
      <c r="W12" s="21"/>
    </row>
    <row r="13" spans="1:23" ht="14.1" customHeight="1" thickBot="1" x14ac:dyDescent="0.2">
      <c r="A13" s="226" t="s">
        <v>75</v>
      </c>
      <c r="B13" s="227"/>
      <c r="C13" s="227"/>
      <c r="D13" s="227"/>
      <c r="E13" s="227"/>
      <c r="F13" s="227"/>
      <c r="G13" s="322">
        <v>10000</v>
      </c>
      <c r="H13" s="323"/>
      <c r="I13" s="323"/>
      <c r="J13" s="41"/>
      <c r="K13" s="22">
        <v>3</v>
      </c>
      <c r="L13" s="226"/>
      <c r="M13" s="227"/>
      <c r="N13" s="227"/>
      <c r="O13" s="227"/>
      <c r="P13" s="227"/>
      <c r="Q13" s="227"/>
      <c r="R13" s="324"/>
      <c r="S13" s="227"/>
      <c r="T13" s="227"/>
      <c r="U13" s="12"/>
      <c r="V13" s="13"/>
    </row>
    <row r="14" spans="1:23" ht="20.100000000000001" customHeight="1" thickBot="1" x14ac:dyDescent="0.2"/>
    <row r="15" spans="1:23" ht="14.25" thickBot="1" x14ac:dyDescent="0.2">
      <c r="A15" s="275" t="s">
        <v>60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7"/>
    </row>
    <row r="16" spans="1:23" ht="14.1" customHeight="1" x14ac:dyDescent="0.15">
      <c r="A16" s="267" t="s">
        <v>2</v>
      </c>
      <c r="B16" s="268"/>
      <c r="C16" s="268"/>
      <c r="D16" s="268"/>
      <c r="E16" s="268"/>
      <c r="F16" s="269"/>
      <c r="G16" s="270"/>
      <c r="H16" s="271" t="s">
        <v>43</v>
      </c>
      <c r="I16" s="272"/>
      <c r="J16" s="272"/>
      <c r="K16" s="272"/>
      <c r="L16" s="269"/>
      <c r="M16" s="273"/>
      <c r="N16" s="45"/>
      <c r="O16" s="8"/>
      <c r="P16" s="8"/>
      <c r="Q16" s="8"/>
      <c r="R16" s="14"/>
      <c r="S16" s="8"/>
      <c r="T16" s="8"/>
      <c r="U16" s="8"/>
      <c r="V16" s="5"/>
    </row>
    <row r="17" spans="1:22" ht="25.5" customHeight="1" x14ac:dyDescent="0.15">
      <c r="A17" s="250" t="s">
        <v>98</v>
      </c>
      <c r="B17" s="345"/>
      <c r="C17" s="345"/>
      <c r="D17" s="345"/>
      <c r="E17" s="345"/>
      <c r="F17" s="46" t="s">
        <v>4</v>
      </c>
      <c r="G17" s="274"/>
      <c r="H17" s="274"/>
      <c r="I17" s="34" t="s">
        <v>35</v>
      </c>
      <c r="J17" s="274"/>
      <c r="K17" s="274"/>
      <c r="L17" s="237" t="s">
        <v>5</v>
      </c>
      <c r="M17" s="234"/>
      <c r="N17" s="264"/>
      <c r="O17" s="278" t="str">
        <f>IF($G$17=0,"",DATEDIF(DATE(YEAR($G$17),MONTH($G$17),1),DATE(YEAR($J$17),MONTH($J$17)+1,0),"ｍ")+1&amp;"ヶ月")</f>
        <v/>
      </c>
      <c r="P17" s="279"/>
      <c r="Q17" s="31"/>
      <c r="R17" s="32"/>
      <c r="S17" s="32"/>
      <c r="T17" s="32"/>
      <c r="U17" s="32"/>
      <c r="V17" s="39"/>
    </row>
    <row r="18" spans="1:22" ht="14.1" customHeight="1" x14ac:dyDescent="0.15">
      <c r="A18" s="233" t="s">
        <v>67</v>
      </c>
      <c r="B18" s="234"/>
      <c r="C18" s="234"/>
      <c r="D18" s="234"/>
      <c r="E18" s="234"/>
      <c r="F18" s="262"/>
      <c r="G18" s="263"/>
      <c r="H18" s="10"/>
      <c r="I18" s="10"/>
      <c r="J18" s="34"/>
      <c r="K18" s="34"/>
      <c r="L18" s="237" t="s">
        <v>6</v>
      </c>
      <c r="M18" s="234"/>
      <c r="N18" s="264"/>
      <c r="O18" s="265" t="str">
        <f>IF($F$18=0,"",IF(AND($F$18&lt;=4),3,IF(AND($F$18&gt;=5,$F$18&lt;=24),6,IF(AND($F$18&gt;=25,$F$18&lt;=49),9,IF(AND($F$18&gt;=50,$F$18&lt;=74),18,IF(AND($F$18&gt;=75,$F$18&lt;=99),27,IF(AND($F$18&gt;=100,$F$18&lt;=124),36,IF(AND($F$18&gt;=125,$F$18&lt;=149),45,IF(AND($F$18&gt;=150,$F$18&lt;=174),54,IF(AND($F$18&gt;=175,$F$18&lt;=199),63,IF(AND($F$18&gt;=200,$F$18&lt;=224),72,IF(AND($F$18&gt;=225,$F$18&lt;=249),81,IF(AND($F$18&gt;=250,$F$18&lt;=274),90,IF(AND($F$18&gt;=275,$F$18&lt;=299),99,IF(AND($F$18&gt;=300,$F$18&lt;=324),108,IF(AND($F$18&gt;=325,$F$18&lt;=349),117,IF(AND($F$18&gt;=350,$F$18&lt;=374),126,IF(AND($F$18&gt;=375,$F$18&lt;=399),135,IF(AND($F$18&gt;=400,$F$18&lt;=424),144,IF(AND($F$18&gt;=425,$F$18&lt;=449),153,IF(AND($F$18&gt;=450,$F$18&lt;=474),162,IF(AND($F$18&gt;=475,$F$18&lt;=499),171,IF(AND($F$18&gt;=500,$F$18&lt;=524),180,IF(AND($F$18&gt;=525,$F$18&lt;=549),189))))))))))))))))))))))))</f>
        <v/>
      </c>
      <c r="P18" s="266"/>
      <c r="Q18" s="34"/>
      <c r="R18" s="19"/>
      <c r="S18" s="9"/>
      <c r="T18" s="9"/>
      <c r="U18" s="9"/>
      <c r="V18" s="6"/>
    </row>
    <row r="19" spans="1:22" ht="14.1" customHeight="1" x14ac:dyDescent="0.15">
      <c r="A19" s="233" t="s">
        <v>1</v>
      </c>
      <c r="B19" s="234"/>
      <c r="C19" s="234"/>
      <c r="D19" s="234"/>
      <c r="E19" s="234"/>
      <c r="F19" s="262"/>
      <c r="G19" s="263"/>
      <c r="H19" s="10"/>
      <c r="I19" s="10"/>
      <c r="J19" s="34"/>
      <c r="K19" s="34"/>
      <c r="L19" s="237" t="s">
        <v>7</v>
      </c>
      <c r="M19" s="234"/>
      <c r="N19" s="264"/>
      <c r="O19" s="265" t="str">
        <f>IF($F$19=0,"",IF(AND($F$19&lt;=4),3,IF(AND($F$19&gt;=5,$F$19&lt;=24),9,IF(AND($F$19&gt;=25,$F$19&lt;=49),15,IF(AND($F$19&gt;=50,$F$19&lt;=74),24,IF(AND($F$19&gt;=75,$F$19&lt;=99),33,IF(AND($F$19&gt;=100,$F$19&lt;=124),42,IF(AND($F$19&gt;=125,$F$19&lt;=149),51,IF(AND($F$19&gt;=150,$F$19&lt;=174),60,IF(AND($F$19&gt;=175,$F$19&lt;=199),69,IF(AND($F$19&gt;=200,$F$19&lt;=224),78,IF(AND($F$19&gt;=225,$F$19&lt;=249),87,IF(AND($F$19&gt;=250,$F$19&lt;=274),96,IF(AND($F$19&gt;=275,$F$19&lt;=299),105,IF(AND($F$19&gt;=300,$F$19&lt;=324),114,IF(AND($F$19&gt;=325,$F$19&lt;=349),123,IF(AND($F$19&gt;=350,$F$19&lt;=374),132,IF(AND($F$19&gt;=375,$F$19&lt;=399),141,IF(AND($F$19&gt;=400,$F$19&lt;=424),150,IF(AND($F$19&gt;=425,$F$19&lt;=449),159,IF(AND($F$19&gt;=450,$F$19&lt;=474),168,IF(AND($F$19&gt;=475,$F$19&lt;=499),177,IF(AND($F$19&gt;=500,$F$19&lt;=524),186,IF(AND($F$19&gt;=525,$F$19&lt;=549),195))))))))))))))))))))))))</f>
        <v/>
      </c>
      <c r="P19" s="266"/>
      <c r="Q19" s="34"/>
      <c r="R19" s="19"/>
      <c r="S19" s="9"/>
      <c r="T19" s="9"/>
      <c r="U19" s="9"/>
      <c r="V19" s="6"/>
    </row>
    <row r="20" spans="1:22" ht="14.1" customHeight="1" x14ac:dyDescent="0.15">
      <c r="A20" s="233" t="s">
        <v>14</v>
      </c>
      <c r="B20" s="234"/>
      <c r="C20" s="234"/>
      <c r="D20" s="234"/>
      <c r="E20" s="234"/>
      <c r="F20" s="251"/>
      <c r="G20" s="252"/>
      <c r="H20" s="237" t="s">
        <v>0</v>
      </c>
      <c r="I20" s="234"/>
      <c r="J20" s="234"/>
      <c r="K20" s="224"/>
      <c r="L20" s="225"/>
      <c r="M20" s="257" t="s">
        <v>40</v>
      </c>
      <c r="N20" s="258"/>
      <c r="O20" s="258"/>
      <c r="P20" s="224"/>
      <c r="Q20" s="225"/>
      <c r="R20" s="257" t="s">
        <v>41</v>
      </c>
      <c r="S20" s="258"/>
      <c r="T20" s="258"/>
      <c r="U20" s="224"/>
      <c r="V20" s="261"/>
    </row>
    <row r="21" spans="1:22" ht="14.1" customHeight="1" x14ac:dyDescent="0.15">
      <c r="A21" s="233" t="s">
        <v>10</v>
      </c>
      <c r="B21" s="234"/>
      <c r="C21" s="234"/>
      <c r="D21" s="234"/>
      <c r="E21" s="234"/>
      <c r="F21" s="253" t="str">
        <f>IF($F$20*$G$7=0,"",$F$20*$G$7)</f>
        <v/>
      </c>
      <c r="G21" s="255"/>
      <c r="H21" s="237" t="s">
        <v>29</v>
      </c>
      <c r="I21" s="234"/>
      <c r="J21" s="234"/>
      <c r="K21" s="253" t="str">
        <f>IFERROR(ROUNDUP($F$21/$K$20,0),"")</f>
        <v/>
      </c>
      <c r="L21" s="254"/>
      <c r="M21" s="237" t="s">
        <v>36</v>
      </c>
      <c r="N21" s="234"/>
      <c r="O21" s="234"/>
      <c r="P21" s="248"/>
      <c r="Q21" s="256"/>
      <c r="R21" s="237" t="s">
        <v>39</v>
      </c>
      <c r="S21" s="234"/>
      <c r="T21" s="234"/>
      <c r="U21" s="248"/>
      <c r="V21" s="249"/>
    </row>
    <row r="22" spans="1:22" ht="14.1" customHeight="1" x14ac:dyDescent="0.15">
      <c r="A22" s="233" t="s">
        <v>12</v>
      </c>
      <c r="B22" s="234"/>
      <c r="C22" s="234"/>
      <c r="D22" s="234"/>
      <c r="E22" s="234"/>
      <c r="F22" s="253" t="str">
        <f>IF($F$20*$G$8=0,"",$F$20*$G$8)</f>
        <v/>
      </c>
      <c r="G22" s="255"/>
      <c r="H22" s="237" t="s">
        <v>30</v>
      </c>
      <c r="I22" s="234"/>
      <c r="J22" s="234"/>
      <c r="K22" s="248"/>
      <c r="L22" s="256"/>
      <c r="M22" s="237" t="s">
        <v>37</v>
      </c>
      <c r="N22" s="234"/>
      <c r="O22" s="234"/>
      <c r="P22" s="248"/>
      <c r="Q22" s="256"/>
      <c r="R22" s="237" t="s">
        <v>38</v>
      </c>
      <c r="S22" s="234"/>
      <c r="T22" s="234"/>
      <c r="U22" s="248"/>
      <c r="V22" s="249"/>
    </row>
    <row r="23" spans="1:22" ht="27.95" customHeight="1" x14ac:dyDescent="0.15">
      <c r="A23" s="250" t="s">
        <v>84</v>
      </c>
      <c r="B23" s="234"/>
      <c r="C23" s="234"/>
      <c r="D23" s="234"/>
      <c r="E23" s="234"/>
      <c r="F23" s="251"/>
      <c r="G23" s="252"/>
      <c r="H23" s="237" t="s">
        <v>31</v>
      </c>
      <c r="I23" s="234"/>
      <c r="J23" s="234"/>
      <c r="K23" s="253" t="str">
        <f>IF($F$23*$G$9=0,"―",$F$23*$G$9)</f>
        <v>―</v>
      </c>
      <c r="L23" s="254"/>
      <c r="M23" s="257" t="s">
        <v>71</v>
      </c>
      <c r="N23" s="258"/>
      <c r="O23" s="258"/>
      <c r="P23" s="259"/>
      <c r="Q23" s="260"/>
      <c r="R23" s="9"/>
      <c r="S23" s="9"/>
      <c r="T23" s="9"/>
      <c r="U23" s="9"/>
      <c r="V23" s="6"/>
    </row>
    <row r="24" spans="1:22" ht="14.1" customHeight="1" x14ac:dyDescent="0.15">
      <c r="A24" s="233" t="s">
        <v>27</v>
      </c>
      <c r="B24" s="234"/>
      <c r="C24" s="234"/>
      <c r="D24" s="234"/>
      <c r="E24" s="234"/>
      <c r="F24" s="235"/>
      <c r="G24" s="236"/>
      <c r="H24" s="237" t="s">
        <v>8</v>
      </c>
      <c r="I24" s="234"/>
      <c r="J24" s="234"/>
      <c r="K24" s="224"/>
      <c r="L24" s="225"/>
      <c r="M24" s="16"/>
      <c r="N24" s="9"/>
      <c r="O24" s="11"/>
      <c r="P24" s="11"/>
      <c r="Q24" s="9"/>
      <c r="R24" s="9"/>
      <c r="S24" s="9"/>
      <c r="T24" s="9"/>
      <c r="U24" s="9"/>
      <c r="V24" s="6"/>
    </row>
    <row r="25" spans="1:22" ht="14.1" customHeight="1" thickBot="1" x14ac:dyDescent="0.2">
      <c r="A25" s="226" t="s">
        <v>28</v>
      </c>
      <c r="B25" s="227"/>
      <c r="C25" s="227"/>
      <c r="D25" s="227"/>
      <c r="E25" s="227"/>
      <c r="F25" s="228"/>
      <c r="G25" s="229"/>
      <c r="H25" s="230" t="s">
        <v>8</v>
      </c>
      <c r="I25" s="227"/>
      <c r="J25" s="227"/>
      <c r="K25" s="231"/>
      <c r="L25" s="232"/>
      <c r="M25" s="17"/>
      <c r="N25" s="12"/>
      <c r="O25" s="30"/>
      <c r="P25" s="30"/>
      <c r="Q25" s="12"/>
      <c r="R25" s="12"/>
      <c r="S25" s="3"/>
      <c r="T25" s="3"/>
      <c r="U25" s="3"/>
      <c r="V25" s="4"/>
    </row>
    <row r="26" spans="1:22" ht="20.100000000000001" customHeight="1" thickBot="1" x14ac:dyDescent="0.2">
      <c r="I26" s="36"/>
      <c r="K26"/>
      <c r="O26" s="36"/>
      <c r="Q26"/>
    </row>
    <row r="27" spans="1:22" x14ac:dyDescent="0.15">
      <c r="A27" s="242" t="s">
        <v>61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4"/>
    </row>
    <row r="28" spans="1:22" s="36" customFormat="1" ht="14.25" thickBot="1" x14ac:dyDescent="0.2">
      <c r="A28" s="157" t="s">
        <v>19</v>
      </c>
      <c r="B28" s="144"/>
      <c r="C28" s="144"/>
      <c r="D28" s="144"/>
      <c r="E28" s="144"/>
      <c r="F28" s="158" t="s">
        <v>23</v>
      </c>
      <c r="G28" s="144"/>
      <c r="H28" s="144"/>
      <c r="I28" s="159"/>
      <c r="J28" s="143" t="s">
        <v>26</v>
      </c>
      <c r="K28" s="144"/>
      <c r="L28" s="143" t="s">
        <v>45</v>
      </c>
      <c r="M28" s="144"/>
      <c r="N28" s="144"/>
      <c r="O28" s="143" t="s">
        <v>20</v>
      </c>
      <c r="P28" s="144"/>
      <c r="Q28" s="144"/>
      <c r="R28" s="144"/>
      <c r="S28" s="144"/>
      <c r="T28" s="145"/>
    </row>
    <row r="29" spans="1:22" ht="14.1" customHeight="1" x14ac:dyDescent="0.15">
      <c r="A29" s="166" t="s">
        <v>32</v>
      </c>
      <c r="B29" s="153" t="s">
        <v>76</v>
      </c>
      <c r="C29" s="154"/>
      <c r="D29" s="154"/>
      <c r="E29" s="154"/>
      <c r="F29" s="245" t="s">
        <v>42</v>
      </c>
      <c r="G29" s="246"/>
      <c r="H29" s="246"/>
      <c r="I29" s="247"/>
      <c r="J29" s="201">
        <v>100000</v>
      </c>
      <c r="K29" s="202"/>
      <c r="L29" s="160" t="s">
        <v>46</v>
      </c>
      <c r="M29" s="161"/>
      <c r="N29" s="161"/>
      <c r="O29" s="325" t="s">
        <v>96</v>
      </c>
      <c r="P29" s="326"/>
      <c r="Q29" s="326"/>
      <c r="R29" s="326"/>
      <c r="S29" s="326"/>
      <c r="T29" s="327"/>
    </row>
    <row r="30" spans="1:22" ht="14.1" customHeight="1" x14ac:dyDescent="0.15">
      <c r="A30" s="166"/>
      <c r="B30" s="146" t="s">
        <v>77</v>
      </c>
      <c r="C30" s="147"/>
      <c r="D30" s="147"/>
      <c r="E30" s="147"/>
      <c r="F30" s="150" t="s">
        <v>53</v>
      </c>
      <c r="G30" s="151"/>
      <c r="H30" s="151"/>
      <c r="I30" s="152"/>
      <c r="J30" s="148">
        <v>50000</v>
      </c>
      <c r="K30" s="149"/>
      <c r="L30" s="162"/>
      <c r="M30" s="163"/>
      <c r="N30" s="163"/>
      <c r="O30" s="328"/>
      <c r="P30" s="329"/>
      <c r="Q30" s="329"/>
      <c r="R30" s="329"/>
      <c r="S30" s="329"/>
      <c r="T30" s="330"/>
    </row>
    <row r="31" spans="1:22" ht="14.1" customHeight="1" x14ac:dyDescent="0.15">
      <c r="A31" s="166"/>
      <c r="B31" s="168" t="s">
        <v>78</v>
      </c>
      <c r="C31" s="169"/>
      <c r="D31" s="169"/>
      <c r="E31" s="169"/>
      <c r="F31" s="130" t="s">
        <v>68</v>
      </c>
      <c r="G31" s="131"/>
      <c r="H31" s="131"/>
      <c r="I31" s="132"/>
      <c r="J31" s="334">
        <v>630000</v>
      </c>
      <c r="K31" s="335"/>
      <c r="L31" s="162"/>
      <c r="M31" s="163"/>
      <c r="N31" s="163"/>
      <c r="O31" s="328"/>
      <c r="P31" s="329"/>
      <c r="Q31" s="329"/>
      <c r="R31" s="329"/>
      <c r="S31" s="329"/>
      <c r="T31" s="330"/>
    </row>
    <row r="32" spans="1:22" ht="21.95" customHeight="1" x14ac:dyDescent="0.15">
      <c r="A32" s="166"/>
      <c r="B32" s="146" t="s">
        <v>79</v>
      </c>
      <c r="C32" s="147"/>
      <c r="D32" s="147"/>
      <c r="E32" s="147"/>
      <c r="F32" s="336" t="s">
        <v>94</v>
      </c>
      <c r="G32" s="337"/>
      <c r="H32" s="337"/>
      <c r="I32" s="338"/>
      <c r="J32" s="339">
        <f>ROUND(SUM(J29:K31)*$K$10,0)*0.9</f>
        <v>140400</v>
      </c>
      <c r="K32" s="340"/>
      <c r="L32" s="162"/>
      <c r="M32" s="163"/>
      <c r="N32" s="163"/>
      <c r="O32" s="328"/>
      <c r="P32" s="329"/>
      <c r="Q32" s="329"/>
      <c r="R32" s="329"/>
      <c r="S32" s="329"/>
      <c r="T32" s="330"/>
    </row>
    <row r="33" spans="1:20" ht="14.1" customHeight="1" thickBot="1" x14ac:dyDescent="0.2">
      <c r="A33" s="167"/>
      <c r="B33" s="173" t="s">
        <v>25</v>
      </c>
      <c r="C33" s="174"/>
      <c r="D33" s="174"/>
      <c r="E33" s="174"/>
      <c r="F33" s="170" t="s">
        <v>85</v>
      </c>
      <c r="G33" s="171"/>
      <c r="H33" s="171"/>
      <c r="I33" s="172"/>
      <c r="J33" s="175">
        <f>ROUND(SUM(J29:K32)*$K$11,0)</f>
        <v>276120</v>
      </c>
      <c r="K33" s="341"/>
      <c r="L33" s="164"/>
      <c r="M33" s="165"/>
      <c r="N33" s="165"/>
      <c r="O33" s="331"/>
      <c r="P33" s="332"/>
      <c r="Q33" s="332"/>
      <c r="R33" s="332"/>
      <c r="S33" s="332"/>
      <c r="T33" s="333"/>
    </row>
    <row r="34" spans="1:20" ht="14.1" customHeight="1" x14ac:dyDescent="0.15">
      <c r="A34" s="194" t="s">
        <v>33</v>
      </c>
      <c r="B34" s="197" t="s">
        <v>80</v>
      </c>
      <c r="C34" s="198"/>
      <c r="D34" s="198"/>
      <c r="E34" s="198"/>
      <c r="F34" s="118" t="s">
        <v>9</v>
      </c>
      <c r="G34" s="119"/>
      <c r="H34" s="119"/>
      <c r="I34" s="120"/>
      <c r="J34" s="201" t="str">
        <f>IF(PRODUCT($K$21,$F$16)=0,"",PRODUCT($K$21,$F$16))</f>
        <v/>
      </c>
      <c r="K34" s="202"/>
      <c r="L34" s="116" t="s">
        <v>48</v>
      </c>
      <c r="M34" s="117"/>
      <c r="N34" s="117"/>
      <c r="O34" s="73"/>
      <c r="P34" s="74"/>
      <c r="Q34" s="74"/>
      <c r="R34" s="74"/>
      <c r="S34" s="74"/>
      <c r="T34" s="75"/>
    </row>
    <row r="35" spans="1:20" ht="14.1" customHeight="1" x14ac:dyDescent="0.15">
      <c r="A35" s="195"/>
      <c r="B35" s="199"/>
      <c r="C35" s="200"/>
      <c r="D35" s="200"/>
      <c r="E35" s="200"/>
      <c r="F35" s="104" t="s">
        <v>11</v>
      </c>
      <c r="G35" s="105"/>
      <c r="H35" s="105"/>
      <c r="I35" s="106"/>
      <c r="J35" s="135" t="str">
        <f>IF(PRODUCT($K$21,$K$20,$F$16)=0,"",PRODUCT($K$21,$K$20,$F$16))</f>
        <v/>
      </c>
      <c r="K35" s="136"/>
      <c r="L35" s="112"/>
      <c r="M35" s="113"/>
      <c r="N35" s="113"/>
      <c r="O35" s="67"/>
      <c r="P35" s="68"/>
      <c r="Q35" s="68"/>
      <c r="R35" s="68"/>
      <c r="S35" s="68"/>
      <c r="T35" s="69"/>
    </row>
    <row r="36" spans="1:20" ht="14.1" customHeight="1" x14ac:dyDescent="0.15">
      <c r="A36" s="195"/>
      <c r="B36" s="199"/>
      <c r="C36" s="200"/>
      <c r="D36" s="200"/>
      <c r="E36" s="200"/>
      <c r="F36" s="104" t="s">
        <v>24</v>
      </c>
      <c r="G36" s="105"/>
      <c r="H36" s="105"/>
      <c r="I36" s="106"/>
      <c r="J36" s="135" t="str">
        <f>IF(PRODUCT($P$21,$P$20,$F$16)=0,"",PRODUCT($P$21,$P$20,$F$16))</f>
        <v/>
      </c>
      <c r="K36" s="136"/>
      <c r="L36" s="112"/>
      <c r="M36" s="113"/>
      <c r="N36" s="113"/>
      <c r="O36" s="67"/>
      <c r="P36" s="68"/>
      <c r="Q36" s="68"/>
      <c r="R36" s="68"/>
      <c r="S36" s="68"/>
      <c r="T36" s="69"/>
    </row>
    <row r="37" spans="1:20" ht="14.1" customHeight="1" x14ac:dyDescent="0.15">
      <c r="A37" s="195"/>
      <c r="B37" s="199"/>
      <c r="C37" s="200"/>
      <c r="D37" s="200"/>
      <c r="E37" s="200"/>
      <c r="F37" s="101" t="s">
        <v>34</v>
      </c>
      <c r="G37" s="102"/>
      <c r="H37" s="102"/>
      <c r="I37" s="103"/>
      <c r="J37" s="133" t="str">
        <f>IF(PRODUCT($U$21,$U$20,$F$16)=0,"―",PRODUCT($U$21,$U$20,$F$16))</f>
        <v>―</v>
      </c>
      <c r="K37" s="134"/>
      <c r="L37" s="114"/>
      <c r="M37" s="115"/>
      <c r="N37" s="115"/>
      <c r="O37" s="70"/>
      <c r="P37" s="71"/>
      <c r="Q37" s="71"/>
      <c r="R37" s="71"/>
      <c r="S37" s="71"/>
      <c r="T37" s="72"/>
    </row>
    <row r="38" spans="1:20" ht="14.1" customHeight="1" x14ac:dyDescent="0.15">
      <c r="A38" s="195"/>
      <c r="B38" s="238" t="s">
        <v>81</v>
      </c>
      <c r="C38" s="239"/>
      <c r="D38" s="239"/>
      <c r="E38" s="239"/>
      <c r="F38" s="98" t="s">
        <v>9</v>
      </c>
      <c r="G38" s="99"/>
      <c r="H38" s="99"/>
      <c r="I38" s="100"/>
      <c r="J38" s="240" t="str">
        <f>IF(PRODUCT($K$22,$K$16)&gt;=0,"―")</f>
        <v>―</v>
      </c>
      <c r="K38" s="241"/>
      <c r="L38" s="110" t="s">
        <v>48</v>
      </c>
      <c r="M38" s="111"/>
      <c r="N38" s="111"/>
      <c r="O38" s="64"/>
      <c r="P38" s="65"/>
      <c r="Q38" s="65"/>
      <c r="R38" s="65"/>
      <c r="S38" s="65"/>
      <c r="T38" s="66"/>
    </row>
    <row r="39" spans="1:20" ht="14.1" customHeight="1" x14ac:dyDescent="0.15">
      <c r="A39" s="195"/>
      <c r="B39" s="199"/>
      <c r="C39" s="200"/>
      <c r="D39" s="200"/>
      <c r="E39" s="200"/>
      <c r="F39" s="104" t="s">
        <v>11</v>
      </c>
      <c r="G39" s="105"/>
      <c r="H39" s="105"/>
      <c r="I39" s="106"/>
      <c r="J39" s="135" t="str">
        <f>IF(PRODUCT($K$22,$K$20,$F$16)=0,"―",PRODUCT($K$22,$K$20,$F$16))</f>
        <v>―</v>
      </c>
      <c r="K39" s="136"/>
      <c r="L39" s="112"/>
      <c r="M39" s="113"/>
      <c r="N39" s="113"/>
      <c r="O39" s="67"/>
      <c r="P39" s="68"/>
      <c r="Q39" s="68"/>
      <c r="R39" s="68"/>
      <c r="S39" s="68"/>
      <c r="T39" s="69"/>
    </row>
    <row r="40" spans="1:20" ht="14.1" customHeight="1" x14ac:dyDescent="0.15">
      <c r="A40" s="195"/>
      <c r="B40" s="199"/>
      <c r="C40" s="200"/>
      <c r="D40" s="200"/>
      <c r="E40" s="200"/>
      <c r="F40" s="104" t="s">
        <v>24</v>
      </c>
      <c r="G40" s="105"/>
      <c r="H40" s="105"/>
      <c r="I40" s="106"/>
      <c r="J40" s="135" t="str">
        <f>IF(PRODUCT($P$22,$P$20,$F$16)=0,"―",PRODUCT($P$22,$P$20,$F$16))</f>
        <v>―</v>
      </c>
      <c r="K40" s="136"/>
      <c r="L40" s="112"/>
      <c r="M40" s="113"/>
      <c r="N40" s="113"/>
      <c r="O40" s="67"/>
      <c r="P40" s="68"/>
      <c r="Q40" s="68"/>
      <c r="R40" s="68"/>
      <c r="S40" s="68"/>
      <c r="T40" s="69"/>
    </row>
    <row r="41" spans="1:20" ht="14.1" customHeight="1" x14ac:dyDescent="0.15">
      <c r="A41" s="195"/>
      <c r="B41" s="199"/>
      <c r="C41" s="200"/>
      <c r="D41" s="200"/>
      <c r="E41" s="200"/>
      <c r="F41" s="127" t="s">
        <v>34</v>
      </c>
      <c r="G41" s="128"/>
      <c r="H41" s="128"/>
      <c r="I41" s="129"/>
      <c r="J41" s="133" t="str">
        <f>IF(PRODUCT($U$22,$U$20,$F$16)=0,"―",PRODUCT($U$22,$U$20,$F$16))</f>
        <v>―</v>
      </c>
      <c r="K41" s="134"/>
      <c r="L41" s="114"/>
      <c r="M41" s="115"/>
      <c r="N41" s="115"/>
      <c r="O41" s="70"/>
      <c r="P41" s="71"/>
      <c r="Q41" s="71"/>
      <c r="R41" s="71"/>
      <c r="S41" s="71"/>
      <c r="T41" s="72"/>
    </row>
    <row r="42" spans="1:20" ht="27.95" customHeight="1" x14ac:dyDescent="0.15">
      <c r="A42" s="195"/>
      <c r="B42" s="168" t="s">
        <v>82</v>
      </c>
      <c r="C42" s="169"/>
      <c r="D42" s="169"/>
      <c r="E42" s="169"/>
      <c r="F42" s="130"/>
      <c r="G42" s="131"/>
      <c r="H42" s="131"/>
      <c r="I42" s="132"/>
      <c r="J42" s="148" t="str">
        <f>IF($F$23*$G$9*$F$16=0,"―",PRODUCT($F$23,$G$9,$F$16))</f>
        <v>―</v>
      </c>
      <c r="K42" s="205"/>
      <c r="L42" s="91" t="s">
        <v>46</v>
      </c>
      <c r="M42" s="92"/>
      <c r="N42" s="92"/>
      <c r="O42" s="88" t="s">
        <v>89</v>
      </c>
      <c r="P42" s="89"/>
      <c r="Q42" s="89"/>
      <c r="R42" s="89"/>
      <c r="S42" s="89"/>
      <c r="T42" s="90"/>
    </row>
    <row r="43" spans="1:20" ht="14.1" customHeight="1" x14ac:dyDescent="0.15">
      <c r="A43" s="195"/>
      <c r="B43" s="214" t="s">
        <v>83</v>
      </c>
      <c r="C43" s="215"/>
      <c r="D43" s="215"/>
      <c r="E43" s="215"/>
      <c r="F43" s="98" t="s">
        <v>3</v>
      </c>
      <c r="G43" s="99"/>
      <c r="H43" s="99"/>
      <c r="I43" s="100"/>
      <c r="J43" s="218" t="str">
        <f>IF(PRODUCT($F$24,$K$24,$F$16)=0,"―",PRODUCT($F$24,$K$24,$F$16))</f>
        <v>―</v>
      </c>
      <c r="K43" s="219"/>
      <c r="L43" s="139" t="s">
        <v>88</v>
      </c>
      <c r="M43" s="140"/>
      <c r="N43" s="140"/>
      <c r="O43" s="82" t="s">
        <v>69</v>
      </c>
      <c r="P43" s="83"/>
      <c r="Q43" s="83"/>
      <c r="R43" s="83"/>
      <c r="S43" s="83"/>
      <c r="T43" s="84"/>
    </row>
    <row r="44" spans="1:20" ht="14.1" customHeight="1" x14ac:dyDescent="0.15">
      <c r="A44" s="195"/>
      <c r="B44" s="216"/>
      <c r="C44" s="217"/>
      <c r="D44" s="217"/>
      <c r="E44" s="217"/>
      <c r="F44" s="127" t="s">
        <v>18</v>
      </c>
      <c r="G44" s="128"/>
      <c r="H44" s="128"/>
      <c r="I44" s="129"/>
      <c r="J44" s="137" t="str">
        <f>IF(PRODUCT($F$25,$K$25,$F$16)=0,"―",PRODUCT($F$25,$K$25,$F$16))</f>
        <v>―</v>
      </c>
      <c r="K44" s="138"/>
      <c r="L44" s="141"/>
      <c r="M44" s="142"/>
      <c r="N44" s="142"/>
      <c r="O44" s="85"/>
      <c r="P44" s="86"/>
      <c r="Q44" s="86"/>
      <c r="R44" s="86"/>
      <c r="S44" s="86"/>
      <c r="T44" s="87"/>
    </row>
    <row r="45" spans="1:20" ht="23.1" customHeight="1" x14ac:dyDescent="0.15">
      <c r="A45" s="195"/>
      <c r="B45" s="220" t="s">
        <v>79</v>
      </c>
      <c r="C45" s="221"/>
      <c r="D45" s="221"/>
      <c r="E45" s="221"/>
      <c r="F45" s="336" t="s">
        <v>94</v>
      </c>
      <c r="G45" s="337"/>
      <c r="H45" s="337"/>
      <c r="I45" s="338"/>
      <c r="J45" s="339" t="str">
        <f>IF(SUM(J34:K44)*$K$10=0,"",ROUND(SUM(J34:K44)*0.18,0))</f>
        <v/>
      </c>
      <c r="K45" s="340"/>
      <c r="L45" s="91" t="s">
        <v>47</v>
      </c>
      <c r="M45" s="92"/>
      <c r="N45" s="92"/>
      <c r="O45" s="342" t="s">
        <v>95</v>
      </c>
      <c r="P45" s="343"/>
      <c r="Q45" s="343"/>
      <c r="R45" s="343"/>
      <c r="S45" s="343"/>
      <c r="T45" s="344"/>
    </row>
    <row r="46" spans="1:20" ht="14.1" customHeight="1" x14ac:dyDescent="0.15">
      <c r="A46" s="195"/>
      <c r="B46" s="222" t="s">
        <v>25</v>
      </c>
      <c r="C46" s="223"/>
      <c r="D46" s="223"/>
      <c r="E46" s="223"/>
      <c r="F46" s="121" t="s">
        <v>85</v>
      </c>
      <c r="G46" s="122"/>
      <c r="H46" s="122"/>
      <c r="I46" s="123"/>
      <c r="J46" s="148" t="str">
        <f>IF(SUM(J34:K45)*$K$11=0,"",ROUND(SUM(J34:K45)*$K$11,0))</f>
        <v/>
      </c>
      <c r="K46" s="205"/>
      <c r="L46" s="91"/>
      <c r="M46" s="92"/>
      <c r="N46" s="92"/>
      <c r="O46" s="76"/>
      <c r="P46" s="77"/>
      <c r="Q46" s="77"/>
      <c r="R46" s="77"/>
      <c r="S46" s="77"/>
      <c r="T46" s="78"/>
    </row>
    <row r="47" spans="1:20" ht="14.1" customHeight="1" x14ac:dyDescent="0.15">
      <c r="A47" s="195"/>
      <c r="B47" s="146" t="s">
        <v>56</v>
      </c>
      <c r="C47" s="147"/>
      <c r="D47" s="147"/>
      <c r="E47" s="147"/>
      <c r="F47" s="150" t="s">
        <v>57</v>
      </c>
      <c r="G47" s="151"/>
      <c r="H47" s="151"/>
      <c r="I47" s="152"/>
      <c r="J47" s="188"/>
      <c r="K47" s="189"/>
      <c r="L47" s="91" t="s">
        <v>58</v>
      </c>
      <c r="M47" s="92"/>
      <c r="N47" s="92"/>
      <c r="O47" s="76"/>
      <c r="P47" s="77"/>
      <c r="Q47" s="77"/>
      <c r="R47" s="77"/>
      <c r="S47" s="77"/>
      <c r="T47" s="78"/>
    </row>
    <row r="48" spans="1:20" ht="14.1" customHeight="1" x14ac:dyDescent="0.15">
      <c r="A48" s="195"/>
      <c r="B48" s="203" t="s">
        <v>54</v>
      </c>
      <c r="C48" s="204"/>
      <c r="D48" s="204"/>
      <c r="E48" s="204"/>
      <c r="F48" s="130"/>
      <c r="G48" s="131"/>
      <c r="H48" s="131"/>
      <c r="I48" s="132"/>
      <c r="J48" s="188"/>
      <c r="K48" s="189"/>
      <c r="L48" s="91"/>
      <c r="M48" s="92"/>
      <c r="N48" s="92"/>
      <c r="O48" s="76"/>
      <c r="P48" s="77"/>
      <c r="Q48" s="77"/>
      <c r="R48" s="77"/>
      <c r="S48" s="77"/>
      <c r="T48" s="78"/>
    </row>
    <row r="49" spans="1:20" ht="14.1" customHeight="1" x14ac:dyDescent="0.15">
      <c r="A49" s="195"/>
      <c r="B49" s="203" t="s">
        <v>51</v>
      </c>
      <c r="C49" s="204"/>
      <c r="D49" s="204"/>
      <c r="E49" s="204"/>
      <c r="F49" s="130"/>
      <c r="G49" s="131"/>
      <c r="H49" s="131"/>
      <c r="I49" s="132"/>
      <c r="J49" s="188"/>
      <c r="K49" s="189"/>
      <c r="L49" s="91" t="s">
        <v>55</v>
      </c>
      <c r="M49" s="92"/>
      <c r="N49" s="92"/>
      <c r="O49" s="76"/>
      <c r="P49" s="77"/>
      <c r="Q49" s="77"/>
      <c r="R49" s="77"/>
      <c r="S49" s="77"/>
      <c r="T49" s="78"/>
    </row>
    <row r="50" spans="1:20" ht="14.1" customHeight="1" x14ac:dyDescent="0.15">
      <c r="A50" s="195"/>
      <c r="B50" s="203" t="s">
        <v>66</v>
      </c>
      <c r="C50" s="204"/>
      <c r="D50" s="204"/>
      <c r="E50" s="204"/>
      <c r="F50" s="150" t="s">
        <v>92</v>
      </c>
      <c r="G50" s="151"/>
      <c r="H50" s="151"/>
      <c r="I50" s="152"/>
      <c r="J50" s="148" t="str">
        <f>IF(($P$23-$V$11)&lt;=0,"―",(($P$23-$V$11)*$R$11))</f>
        <v>―</v>
      </c>
      <c r="K50" s="205"/>
      <c r="L50" s="91" t="s">
        <v>70</v>
      </c>
      <c r="M50" s="92"/>
      <c r="N50" s="92"/>
      <c r="O50" s="88" t="s">
        <v>72</v>
      </c>
      <c r="P50" s="89"/>
      <c r="Q50" s="89"/>
      <c r="R50" s="89"/>
      <c r="S50" s="89"/>
      <c r="T50" s="90"/>
    </row>
    <row r="51" spans="1:20" ht="14.1" customHeight="1" x14ac:dyDescent="0.15">
      <c r="A51" s="195"/>
      <c r="B51" s="186"/>
      <c r="C51" s="187"/>
      <c r="D51" s="187"/>
      <c r="E51" s="187"/>
      <c r="F51" s="107"/>
      <c r="G51" s="108"/>
      <c r="H51" s="108"/>
      <c r="I51" s="109"/>
      <c r="J51" s="188"/>
      <c r="K51" s="189"/>
      <c r="L51" s="209"/>
      <c r="M51" s="210"/>
      <c r="N51" s="210"/>
      <c r="O51" s="211"/>
      <c r="P51" s="212"/>
      <c r="Q51" s="212"/>
      <c r="R51" s="212"/>
      <c r="S51" s="212"/>
      <c r="T51" s="213"/>
    </row>
    <row r="52" spans="1:20" ht="14.1" customHeight="1" x14ac:dyDescent="0.15">
      <c r="A52" s="195"/>
      <c r="B52" s="186"/>
      <c r="C52" s="187"/>
      <c r="D52" s="187"/>
      <c r="E52" s="187"/>
      <c r="F52" s="107"/>
      <c r="G52" s="108"/>
      <c r="H52" s="108"/>
      <c r="I52" s="109"/>
      <c r="J52" s="188"/>
      <c r="K52" s="189"/>
      <c r="L52" s="209"/>
      <c r="M52" s="210"/>
      <c r="N52" s="210"/>
      <c r="O52" s="211"/>
      <c r="P52" s="212"/>
      <c r="Q52" s="212"/>
      <c r="R52" s="212"/>
      <c r="S52" s="212"/>
      <c r="T52" s="213"/>
    </row>
    <row r="53" spans="1:20" ht="14.1" customHeight="1" thickBot="1" x14ac:dyDescent="0.2">
      <c r="A53" s="196"/>
      <c r="B53" s="190"/>
      <c r="C53" s="191"/>
      <c r="D53" s="191"/>
      <c r="E53" s="191"/>
      <c r="F53" s="183"/>
      <c r="G53" s="184"/>
      <c r="H53" s="184"/>
      <c r="I53" s="185"/>
      <c r="J53" s="192"/>
      <c r="K53" s="193"/>
      <c r="L53" s="93"/>
      <c r="M53" s="94"/>
      <c r="N53" s="94"/>
      <c r="O53" s="95"/>
      <c r="P53" s="96"/>
      <c r="Q53" s="96"/>
      <c r="R53" s="96"/>
      <c r="S53" s="96"/>
      <c r="T53" s="97"/>
    </row>
    <row r="54" spans="1:20" ht="30.75" customHeight="1" thickTop="1" thickBot="1" x14ac:dyDescent="0.2">
      <c r="A54" s="181" t="s">
        <v>21</v>
      </c>
      <c r="B54" s="182"/>
      <c r="C54" s="182"/>
      <c r="D54" s="182"/>
      <c r="E54" s="182"/>
      <c r="F54" s="182"/>
      <c r="G54" s="182"/>
      <c r="H54" s="182"/>
      <c r="I54" s="182"/>
      <c r="J54" s="177">
        <f>SUM(J29:K53)</f>
        <v>1196520</v>
      </c>
      <c r="K54" s="178"/>
      <c r="L54" s="206"/>
      <c r="M54" s="207"/>
      <c r="N54" s="208"/>
      <c r="O54" s="53" t="s">
        <v>22</v>
      </c>
      <c r="P54" s="54"/>
      <c r="Q54" s="54"/>
      <c r="R54" s="54"/>
      <c r="S54" s="179" t="str">
        <f>IFERROR(QUOTIENT(J54,$F$16),"")</f>
        <v/>
      </c>
      <c r="T54" s="180"/>
    </row>
    <row r="55" spans="1:20" x14ac:dyDescent="0.15">
      <c r="G55" s="163"/>
      <c r="H55" s="163"/>
      <c r="I55" s="36"/>
      <c r="L55" s="2"/>
      <c r="M55" s="2"/>
      <c r="N55" s="2"/>
    </row>
    <row r="56" spans="1:20" x14ac:dyDescent="0.15">
      <c r="G56" s="163"/>
      <c r="H56" s="163"/>
      <c r="I56" s="36"/>
    </row>
    <row r="57" spans="1:20" x14ac:dyDescent="0.15">
      <c r="G57" s="163"/>
      <c r="H57" s="163"/>
      <c r="I57" s="36"/>
      <c r="L57" s="2"/>
      <c r="M57" s="2"/>
      <c r="N57" s="2"/>
    </row>
    <row r="62" spans="1:20" x14ac:dyDescent="0.15">
      <c r="H62" s="36"/>
    </row>
    <row r="63" spans="1:20" x14ac:dyDescent="0.15">
      <c r="H63" s="36"/>
    </row>
    <row r="64" spans="1:20" x14ac:dyDescent="0.15">
      <c r="H64" s="36"/>
    </row>
    <row r="65" spans="8:8" x14ac:dyDescent="0.15">
      <c r="H65" s="36"/>
    </row>
    <row r="66" spans="8:8" x14ac:dyDescent="0.15">
      <c r="H66" s="36"/>
    </row>
  </sheetData>
  <mergeCells count="198">
    <mergeCell ref="G56:H56"/>
    <mergeCell ref="G57:H57"/>
    <mergeCell ref="A54:I54"/>
    <mergeCell ref="J54:K54"/>
    <mergeCell ref="L54:N54"/>
    <mergeCell ref="O54:R54"/>
    <mergeCell ref="S54:T54"/>
    <mergeCell ref="G55:H55"/>
    <mergeCell ref="B52:E52"/>
    <mergeCell ref="F52:I52"/>
    <mergeCell ref="J52:K52"/>
    <mergeCell ref="L52:N52"/>
    <mergeCell ref="O52:T52"/>
    <mergeCell ref="B53:E53"/>
    <mergeCell ref="F53:I53"/>
    <mergeCell ref="J53:K53"/>
    <mergeCell ref="L53:N53"/>
    <mergeCell ref="O53:T53"/>
    <mergeCell ref="A34:A53"/>
    <mergeCell ref="B34:E37"/>
    <mergeCell ref="F34:I34"/>
    <mergeCell ref="J34:K34"/>
    <mergeCell ref="L34:N37"/>
    <mergeCell ref="O34:T37"/>
    <mergeCell ref="O49:T49"/>
    <mergeCell ref="B50:E50"/>
    <mergeCell ref="F50:I50"/>
    <mergeCell ref="J50:K50"/>
    <mergeCell ref="L50:N50"/>
    <mergeCell ref="O50:T50"/>
    <mergeCell ref="B51:E51"/>
    <mergeCell ref="F51:I51"/>
    <mergeCell ref="J51:K51"/>
    <mergeCell ref="L51:N51"/>
    <mergeCell ref="O51:T51"/>
    <mergeCell ref="B49:E49"/>
    <mergeCell ref="F49:I49"/>
    <mergeCell ref="J49:K49"/>
    <mergeCell ref="L49:N49"/>
    <mergeCell ref="O45:T45"/>
    <mergeCell ref="B46:E46"/>
    <mergeCell ref="F46:I46"/>
    <mergeCell ref="J46:K46"/>
    <mergeCell ref="O46:T46"/>
    <mergeCell ref="B47:E47"/>
    <mergeCell ref="F47:I47"/>
    <mergeCell ref="J47:K47"/>
    <mergeCell ref="L47:N48"/>
    <mergeCell ref="O47:T47"/>
    <mergeCell ref="B48:E48"/>
    <mergeCell ref="F48:I48"/>
    <mergeCell ref="J48:K48"/>
    <mergeCell ref="O48:T48"/>
    <mergeCell ref="B45:E45"/>
    <mergeCell ref="F45:I45"/>
    <mergeCell ref="J45:K45"/>
    <mergeCell ref="L45:N46"/>
    <mergeCell ref="O42:T42"/>
    <mergeCell ref="B43:E44"/>
    <mergeCell ref="F43:I43"/>
    <mergeCell ref="J43:K43"/>
    <mergeCell ref="L43:N44"/>
    <mergeCell ref="O43:T44"/>
    <mergeCell ref="O38:T41"/>
    <mergeCell ref="F39:I39"/>
    <mergeCell ref="J39:K39"/>
    <mergeCell ref="F40:I40"/>
    <mergeCell ref="J40:K40"/>
    <mergeCell ref="F41:I41"/>
    <mergeCell ref="J41:K41"/>
    <mergeCell ref="F44:I44"/>
    <mergeCell ref="J44:K44"/>
    <mergeCell ref="B42:E42"/>
    <mergeCell ref="F42:I42"/>
    <mergeCell ref="J42:K42"/>
    <mergeCell ref="L42:N42"/>
    <mergeCell ref="B38:E41"/>
    <mergeCell ref="F38:I38"/>
    <mergeCell ref="J38:K38"/>
    <mergeCell ref="L38:N41"/>
    <mergeCell ref="F37:I37"/>
    <mergeCell ref="J37:K37"/>
    <mergeCell ref="A29:A33"/>
    <mergeCell ref="B29:E29"/>
    <mergeCell ref="F29:I29"/>
    <mergeCell ref="J29:K29"/>
    <mergeCell ref="L29:N33"/>
    <mergeCell ref="O29:T33"/>
    <mergeCell ref="B30:E30"/>
    <mergeCell ref="F30:I30"/>
    <mergeCell ref="J30:K30"/>
    <mergeCell ref="B31:E31"/>
    <mergeCell ref="F35:I35"/>
    <mergeCell ref="J35:K35"/>
    <mergeCell ref="F36:I36"/>
    <mergeCell ref="J36:K36"/>
    <mergeCell ref="F31:I31"/>
    <mergeCell ref="J31:K31"/>
    <mergeCell ref="B32:E32"/>
    <mergeCell ref="F32:I32"/>
    <mergeCell ref="J32:K32"/>
    <mergeCell ref="B33:E33"/>
    <mergeCell ref="F33:I33"/>
    <mergeCell ref="J33:K33"/>
    <mergeCell ref="A27:T27"/>
    <mergeCell ref="A28:E28"/>
    <mergeCell ref="F28:I28"/>
    <mergeCell ref="J28:K28"/>
    <mergeCell ref="L28:N28"/>
    <mergeCell ref="O28:T28"/>
    <mergeCell ref="A24:E24"/>
    <mergeCell ref="F24:G24"/>
    <mergeCell ref="H24:J24"/>
    <mergeCell ref="K24:L24"/>
    <mergeCell ref="A25:E25"/>
    <mergeCell ref="F25:G25"/>
    <mergeCell ref="H25:J25"/>
    <mergeCell ref="K25:L25"/>
    <mergeCell ref="R22:T22"/>
    <mergeCell ref="U22:V22"/>
    <mergeCell ref="A23:E23"/>
    <mergeCell ref="F23:G23"/>
    <mergeCell ref="H23:J23"/>
    <mergeCell ref="K23:L23"/>
    <mergeCell ref="M23:O23"/>
    <mergeCell ref="P23:Q23"/>
    <mergeCell ref="A22:E22"/>
    <mergeCell ref="F22:G22"/>
    <mergeCell ref="H22:J22"/>
    <mergeCell ref="K22:L22"/>
    <mergeCell ref="M22:O22"/>
    <mergeCell ref="P22:Q22"/>
    <mergeCell ref="R20:T20"/>
    <mergeCell ref="U20:V20"/>
    <mergeCell ref="A21:E21"/>
    <mergeCell ref="F21:G21"/>
    <mergeCell ref="H21:J21"/>
    <mergeCell ref="K21:L21"/>
    <mergeCell ref="M21:O21"/>
    <mergeCell ref="P21:Q21"/>
    <mergeCell ref="R21:T21"/>
    <mergeCell ref="U21:V21"/>
    <mergeCell ref="A19:E19"/>
    <mergeCell ref="F19:G19"/>
    <mergeCell ref="L19:N19"/>
    <mergeCell ref="O19:P19"/>
    <mergeCell ref="A20:E20"/>
    <mergeCell ref="F20:G20"/>
    <mergeCell ref="H20:J20"/>
    <mergeCell ref="K20:L20"/>
    <mergeCell ref="M20:O20"/>
    <mergeCell ref="P20:Q20"/>
    <mergeCell ref="A17:E17"/>
    <mergeCell ref="G17:H17"/>
    <mergeCell ref="J17:K17"/>
    <mergeCell ref="L17:N17"/>
    <mergeCell ref="O17:P17"/>
    <mergeCell ref="A18:E18"/>
    <mergeCell ref="F18:G18"/>
    <mergeCell ref="L18:N18"/>
    <mergeCell ref="O18:P18"/>
    <mergeCell ref="A13:F13"/>
    <mergeCell ref="G13:I13"/>
    <mergeCell ref="L13:Q13"/>
    <mergeCell ref="R13:T13"/>
    <mergeCell ref="A15:V15"/>
    <mergeCell ref="A16:E16"/>
    <mergeCell ref="F16:G16"/>
    <mergeCell ref="H16:K16"/>
    <mergeCell ref="L16:M16"/>
    <mergeCell ref="A11:F11"/>
    <mergeCell ref="G11:I11"/>
    <mergeCell ref="L11:Q11"/>
    <mergeCell ref="R11:T11"/>
    <mergeCell ref="A12:F12"/>
    <mergeCell ref="G12:I12"/>
    <mergeCell ref="L12:Q12"/>
    <mergeCell ref="R12:T12"/>
    <mergeCell ref="A9:F9"/>
    <mergeCell ref="G9:I9"/>
    <mergeCell ref="L9:Q9"/>
    <mergeCell ref="R9:T9"/>
    <mergeCell ref="A10:F10"/>
    <mergeCell ref="G10:I10"/>
    <mergeCell ref="L10:Q10"/>
    <mergeCell ref="R10:T10"/>
    <mergeCell ref="A7:F7"/>
    <mergeCell ref="G7:I7"/>
    <mergeCell ref="L7:Q7"/>
    <mergeCell ref="A8:F8"/>
    <mergeCell ref="G8:I8"/>
    <mergeCell ref="L8:Q8"/>
    <mergeCell ref="U2:V2"/>
    <mergeCell ref="A5:V5"/>
    <mergeCell ref="A6:F6"/>
    <mergeCell ref="G6:K6"/>
    <mergeCell ref="L6:Q6"/>
    <mergeCell ref="R6:V6"/>
  </mergeCells>
  <phoneticPr fontId="3"/>
  <printOptions horizontalCentered="1" verticalCentered="1"/>
  <pageMargins left="0.31496062992125984" right="0.31496062992125984" top="0.39370078740157483" bottom="0.15748031496062992" header="0.31496062992125984" footer="0.31496062992125984"/>
  <pageSetup paperSize="8" scale="71" orientation="landscape" r:id="rId1"/>
  <colBreaks count="1" manualBreakCount="1">
    <brk id="22" min="1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院内CRC支援あり</vt:lpstr>
      <vt:lpstr>院内CRC支援なし</vt:lpstr>
      <vt:lpstr>院内CRC支援あり!Print_Area</vt:lpstr>
      <vt:lpstr>院内CRC支援なし!Print_Area</vt:lpstr>
    </vt:vector>
  </TitlesOfParts>
  <Company>順天堂大学医学部附属順天堂医院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Uematsu.T-jcrtc</dc:creator>
  <cp:lastModifiedBy>センター GCP</cp:lastModifiedBy>
  <cp:lastPrinted>2024-11-15T06:57:29Z</cp:lastPrinted>
  <dcterms:created xsi:type="dcterms:W3CDTF">2016-09-13T08:27:52Z</dcterms:created>
  <dcterms:modified xsi:type="dcterms:W3CDTF">2024-11-15T07:00:52Z</dcterms:modified>
</cp:coreProperties>
</file>